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240" windowHeight="7335" tabRatio="574"/>
  </bookViews>
  <sheets>
    <sheet name="2022年4-6月" sheetId="6" r:id="rId1"/>
  </sheets>
  <definedNames>
    <definedName name="_xlnm.Print_Area" localSheetId="0">'2022年4-6月'!$A$1:$AN$39</definedName>
    <definedName name="_xlnm.Print_Titles" localSheetId="0">'2022年4-6月'!$A:$F,'2022年4-6月'!$1:$16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6" l="1"/>
  <c r="R36" i="6"/>
  <c r="I36" i="6"/>
  <c r="F36" i="6"/>
  <c r="F31" i="6" l="1"/>
  <c r="F32" i="6"/>
  <c r="F33" i="6"/>
  <c r="F34" i="6"/>
  <c r="F35" i="6"/>
  <c r="F37" i="6"/>
  <c r="AK19" i="6" l="1"/>
  <c r="AK21" i="6" s="1"/>
  <c r="AM21" i="6" s="1"/>
  <c r="AH19" i="6"/>
  <c r="AH21" i="6" s="1"/>
  <c r="AJ21" i="6" s="1"/>
  <c r="AE19" i="6"/>
  <c r="AE21" i="6" s="1"/>
  <c r="AG21" i="6" s="1"/>
  <c r="AB19" i="6"/>
  <c r="AB21" i="6" s="1"/>
  <c r="AD21" i="6" s="1"/>
  <c r="Y19" i="6"/>
  <c r="Y21" i="6" s="1"/>
  <c r="AA21" i="6" s="1"/>
  <c r="V19" i="6"/>
  <c r="W38" i="6"/>
  <c r="L11" i="6" l="1"/>
  <c r="M7" i="6" l="1"/>
  <c r="N15" i="6"/>
  <c r="S19" i="6" l="1"/>
  <c r="T38" i="6"/>
  <c r="O16" i="6"/>
  <c r="N16" i="6"/>
  <c r="O15" i="6"/>
  <c r="F22" i="6"/>
  <c r="F23" i="6"/>
  <c r="F24" i="6"/>
  <c r="F25" i="6"/>
  <c r="F26" i="6"/>
  <c r="F27" i="6"/>
  <c r="F28" i="6"/>
  <c r="F29" i="6"/>
  <c r="F30" i="6"/>
  <c r="F21" i="6"/>
  <c r="M8" i="6" l="1"/>
  <c r="M11" i="6" s="1"/>
  <c r="Q38" i="6"/>
  <c r="N38" i="6"/>
  <c r="K38" i="6"/>
  <c r="H38" i="6"/>
  <c r="L7" i="6"/>
  <c r="L6" i="6"/>
  <c r="P19" i="6"/>
  <c r="M19" i="6"/>
  <c r="J19" i="6"/>
  <c r="G19" i="6"/>
  <c r="J35" i="6" l="1"/>
  <c r="J36" i="6"/>
  <c r="L36" i="6" s="1"/>
  <c r="M36" i="6"/>
  <c r="O36" i="6" s="1"/>
  <c r="M35" i="6"/>
  <c r="J37" i="6"/>
  <c r="M37" i="6"/>
  <c r="F38" i="6"/>
  <c r="L10" i="6"/>
  <c r="L12" i="6" s="1"/>
  <c r="G36" i="6" l="1"/>
  <c r="S36" i="6"/>
  <c r="V36" i="6"/>
  <c r="X36" i="6" s="1"/>
  <c r="P36" i="6"/>
  <c r="V22" i="6"/>
  <c r="X22" i="6" s="1"/>
  <c r="V34" i="6"/>
  <c r="X34" i="6" s="1"/>
  <c r="V23" i="6"/>
  <c r="X23" i="6" s="1"/>
  <c r="V35" i="6"/>
  <c r="X35" i="6" s="1"/>
  <c r="V24" i="6"/>
  <c r="X24" i="6" s="1"/>
  <c r="V37" i="6"/>
  <c r="X37" i="6" s="1"/>
  <c r="V21" i="6"/>
  <c r="V26" i="6"/>
  <c r="X26" i="6" s="1"/>
  <c r="V28" i="6"/>
  <c r="X28" i="6" s="1"/>
  <c r="V30" i="6"/>
  <c r="X30" i="6" s="1"/>
  <c r="V32" i="6"/>
  <c r="X32" i="6" s="1"/>
  <c r="V25" i="6"/>
  <c r="X25" i="6" s="1"/>
  <c r="V27" i="6"/>
  <c r="X27" i="6" s="1"/>
  <c r="V29" i="6"/>
  <c r="X29" i="6" s="1"/>
  <c r="V31" i="6"/>
  <c r="X31" i="6" s="1"/>
  <c r="V33" i="6"/>
  <c r="X33" i="6" s="1"/>
  <c r="S25" i="6"/>
  <c r="U25" i="6" s="1"/>
  <c r="S31" i="6"/>
  <c r="U31" i="6" s="1"/>
  <c r="S21" i="6"/>
  <c r="U21" i="6" s="1"/>
  <c r="P27" i="6"/>
  <c r="R27" i="6" s="1"/>
  <c r="P33" i="6"/>
  <c r="R33" i="6" s="1"/>
  <c r="G22" i="6"/>
  <c r="I22" i="6" s="1"/>
  <c r="G28" i="6"/>
  <c r="I28" i="6" s="1"/>
  <c r="G34" i="6"/>
  <c r="I34" i="6" s="1"/>
  <c r="S26" i="6"/>
  <c r="U26" i="6" s="1"/>
  <c r="S32" i="6"/>
  <c r="U32" i="6" s="1"/>
  <c r="P22" i="6"/>
  <c r="R22" i="6" s="1"/>
  <c r="P28" i="6"/>
  <c r="R28" i="6" s="1"/>
  <c r="P34" i="6"/>
  <c r="R34" i="6" s="1"/>
  <c r="G23" i="6"/>
  <c r="I23" i="6" s="1"/>
  <c r="G29" i="6"/>
  <c r="I29" i="6" s="1"/>
  <c r="G35" i="6"/>
  <c r="I35" i="6" s="1"/>
  <c r="G24" i="6"/>
  <c r="I24" i="6" s="1"/>
  <c r="G30" i="6"/>
  <c r="I30" i="6" s="1"/>
  <c r="S22" i="6"/>
  <c r="U22" i="6" s="1"/>
  <c r="S34" i="6"/>
  <c r="U34" i="6" s="1"/>
  <c r="P30" i="6"/>
  <c r="R30" i="6" s="1"/>
  <c r="G21" i="6"/>
  <c r="I21" i="6" s="1"/>
  <c r="S27" i="6"/>
  <c r="U27" i="6" s="1"/>
  <c r="S33" i="6"/>
  <c r="U33" i="6" s="1"/>
  <c r="P23" i="6"/>
  <c r="R23" i="6" s="1"/>
  <c r="P29" i="6"/>
  <c r="R29" i="6" s="1"/>
  <c r="P35" i="6"/>
  <c r="R35" i="6" s="1"/>
  <c r="G37" i="6"/>
  <c r="I37" i="6" s="1"/>
  <c r="S28" i="6"/>
  <c r="U28" i="6" s="1"/>
  <c r="P24" i="6"/>
  <c r="R24" i="6" s="1"/>
  <c r="P37" i="6"/>
  <c r="R37" i="6" s="1"/>
  <c r="G25" i="6"/>
  <c r="I25" i="6" s="1"/>
  <c r="G31" i="6"/>
  <c r="I31" i="6" s="1"/>
  <c r="S23" i="6"/>
  <c r="S29" i="6"/>
  <c r="U29" i="6" s="1"/>
  <c r="S35" i="6"/>
  <c r="U35" i="6" s="1"/>
  <c r="P25" i="6"/>
  <c r="R25" i="6" s="1"/>
  <c r="P31" i="6"/>
  <c r="R31" i="6" s="1"/>
  <c r="P21" i="6"/>
  <c r="G26" i="6"/>
  <c r="I26" i="6" s="1"/>
  <c r="G32" i="6"/>
  <c r="I32" i="6" s="1"/>
  <c r="S24" i="6"/>
  <c r="U24" i="6" s="1"/>
  <c r="S30" i="6"/>
  <c r="U30" i="6" s="1"/>
  <c r="S37" i="6"/>
  <c r="U37" i="6" s="1"/>
  <c r="P26" i="6"/>
  <c r="R26" i="6" s="1"/>
  <c r="P32" i="6"/>
  <c r="R32" i="6" s="1"/>
  <c r="G27" i="6"/>
  <c r="I27" i="6" s="1"/>
  <c r="G33" i="6"/>
  <c r="I33" i="6" s="1"/>
  <c r="O37" i="6"/>
  <c r="M10" i="6"/>
  <c r="O35" i="6"/>
  <c r="V38" i="6" l="1"/>
  <c r="X38" i="6" s="1"/>
  <c r="X21" i="6"/>
  <c r="J30" i="6"/>
  <c r="L30" i="6" s="1"/>
  <c r="J28" i="6"/>
  <c r="L28" i="6" s="1"/>
  <c r="J24" i="6"/>
  <c r="L24" i="6" s="1"/>
  <c r="J22" i="6"/>
  <c r="L22" i="6" s="1"/>
  <c r="J32" i="6"/>
  <c r="L32" i="6" s="1"/>
  <c r="J26" i="6"/>
  <c r="L26" i="6" s="1"/>
  <c r="J27" i="6"/>
  <c r="L27" i="6" s="1"/>
  <c r="J34" i="6"/>
  <c r="L34" i="6" s="1"/>
  <c r="J23" i="6"/>
  <c r="L23" i="6" s="1"/>
  <c r="J29" i="6"/>
  <c r="L29" i="6" s="1"/>
  <c r="J33" i="6"/>
  <c r="L33" i="6" s="1"/>
  <c r="J31" i="6"/>
  <c r="L31" i="6" s="1"/>
  <c r="J25" i="6"/>
  <c r="L25" i="6" s="1"/>
  <c r="J21" i="6"/>
  <c r="M30" i="6"/>
  <c r="O30" i="6" s="1"/>
  <c r="M32" i="6"/>
  <c r="O32" i="6" s="1"/>
  <c r="M28" i="6"/>
  <c r="O28" i="6" s="1"/>
  <c r="M31" i="6"/>
  <c r="O31" i="6" s="1"/>
  <c r="M26" i="6"/>
  <c r="O26" i="6" s="1"/>
  <c r="M34" i="6"/>
  <c r="O34" i="6" s="1"/>
  <c r="M21" i="6"/>
  <c r="M27" i="6"/>
  <c r="O27" i="6" s="1"/>
  <c r="M24" i="6"/>
  <c r="O24" i="6" s="1"/>
  <c r="M33" i="6"/>
  <c r="O33" i="6" s="1"/>
  <c r="M23" i="6"/>
  <c r="O23" i="6" s="1"/>
  <c r="M29" i="6"/>
  <c r="O29" i="6" s="1"/>
  <c r="M25" i="6"/>
  <c r="O25" i="6" s="1"/>
  <c r="M22" i="6"/>
  <c r="O22" i="6" s="1"/>
  <c r="L37" i="6"/>
  <c r="L35" i="6"/>
  <c r="S38" i="6"/>
  <c r="U38" i="6" s="1"/>
  <c r="U23" i="6"/>
  <c r="M12" i="6"/>
  <c r="G38" i="6"/>
  <c r="I38" i="6" s="1"/>
  <c r="P38" i="6"/>
  <c r="R38" i="6" s="1"/>
  <c r="R21" i="6"/>
  <c r="J38" i="6" l="1"/>
  <c r="L38" i="6" s="1"/>
  <c r="L21" i="6"/>
  <c r="M38" i="6"/>
  <c r="O38" i="6" s="1"/>
  <c r="O21" i="6"/>
</calcChain>
</file>

<file path=xl/sharedStrings.xml><?xml version="1.0" encoding="utf-8"?>
<sst xmlns="http://schemas.openxmlformats.org/spreadsheetml/2006/main" count="182" uniqueCount="125">
  <si>
    <t>職級</t>
    <phoneticPr fontId="3" type="noConversion"/>
  </si>
  <si>
    <t>營業員</t>
    <phoneticPr fontId="3" type="noConversion"/>
  </si>
  <si>
    <t>高級營業員</t>
    <phoneticPr fontId="3" type="noConversion"/>
  </si>
  <si>
    <t>KPI 2</t>
  </si>
  <si>
    <t>KPI 3</t>
  </si>
  <si>
    <t>KPI 4</t>
  </si>
  <si>
    <t>KPI 5</t>
  </si>
  <si>
    <t>KPI 7</t>
  </si>
  <si>
    <t>KPI 8</t>
  </si>
  <si>
    <t>KPI 9</t>
  </si>
  <si>
    <t>KPI 10</t>
  </si>
  <si>
    <t>KPI 1</t>
    <phoneticPr fontId="3" type="noConversion"/>
  </si>
  <si>
    <t>KPI 6</t>
  </si>
  <si>
    <t>KPI 11</t>
    <phoneticPr fontId="5" type="noConversion"/>
  </si>
  <si>
    <t>職位</t>
    <phoneticPr fontId="3" type="noConversion"/>
  </si>
  <si>
    <t>售價達或超過港幣20萬等值的標價類產品銷售件數</t>
    <phoneticPr fontId="3" type="noConversion"/>
  </si>
  <si>
    <t>目標</t>
    <phoneticPr fontId="3" type="noConversion"/>
  </si>
  <si>
    <t>達標率</t>
    <phoneticPr fontId="3" type="noConversion"/>
  </si>
  <si>
    <t>銷售(季度)</t>
    <phoneticPr fontId="3" type="noConversion"/>
  </si>
  <si>
    <t>KPI 目標</t>
    <phoneticPr fontId="3" type="noConversion"/>
  </si>
  <si>
    <t>項目</t>
    <phoneticPr fontId="3" type="noConversion"/>
  </si>
  <si>
    <t>營業副經理或以上除外</t>
    <phoneticPr fontId="3" type="noConversion"/>
  </si>
  <si>
    <t>姓名</t>
    <phoneticPr fontId="3" type="noConversion"/>
  </si>
  <si>
    <t>人數</t>
    <phoneticPr fontId="3" type="noConversion"/>
  </si>
  <si>
    <t>總計</t>
    <phoneticPr fontId="3" type="noConversion"/>
  </si>
  <si>
    <t>經理</t>
  </si>
  <si>
    <t>副經理</t>
  </si>
  <si>
    <t>總銷售金額</t>
    <phoneticPr fontId="3" type="noConversion"/>
  </si>
  <si>
    <t>黃白金銷售重量(両)</t>
    <phoneticPr fontId="3" type="noConversion"/>
  </si>
  <si>
    <t>標價類銷售額 (J1,J2,J3,J4)</t>
    <phoneticPr fontId="3" type="noConversion"/>
  </si>
  <si>
    <t>標價類毛利金額</t>
    <phoneticPr fontId="3" type="noConversion"/>
  </si>
  <si>
    <t>DIY銷售額</t>
    <phoneticPr fontId="3" type="noConversion"/>
  </si>
  <si>
    <t>員工號碼</t>
    <phoneticPr fontId="3" type="noConversion"/>
  </si>
  <si>
    <t>部門</t>
    <phoneticPr fontId="3" type="noConversion"/>
  </si>
  <si>
    <t>企業禮品銷售金額</t>
    <phoneticPr fontId="3" type="noConversion"/>
  </si>
  <si>
    <t>珠石部</t>
  </si>
  <si>
    <t>金飾部</t>
  </si>
  <si>
    <t>KPI 1總銷售金額</t>
    <phoneticPr fontId="3" type="noConversion"/>
  </si>
  <si>
    <t>標價類銷售額 (非J1,J2,J3,J4)</t>
    <phoneticPr fontId="3" type="noConversion"/>
  </si>
  <si>
    <t>KPI 4標價類銷售額 (非J1,J2,J3,J4)</t>
    <phoneticPr fontId="3" type="noConversion"/>
  </si>
  <si>
    <t>KPI 8企業禮品銷售金額</t>
    <phoneticPr fontId="3" type="noConversion"/>
  </si>
  <si>
    <t>KPI 5標價類毛利金額</t>
    <phoneticPr fontId="3" type="noConversion"/>
  </si>
  <si>
    <t>KPI 6DIY銷售額</t>
    <phoneticPr fontId="3" type="noConversion"/>
  </si>
  <si>
    <t>KPI 7售價達或超過港幣20萬等值
的標價類產品銷售件數</t>
    <phoneticPr fontId="3" type="noConversion"/>
  </si>
  <si>
    <t>超過36個月之標價類存貨銷售金額</t>
    <phoneticPr fontId="3" type="noConversion"/>
  </si>
  <si>
    <t>會員消費額佔比(%)</t>
    <phoneticPr fontId="3" type="noConversion"/>
  </si>
  <si>
    <t>KPI 10會員消費額佔比(%)</t>
    <phoneticPr fontId="3" type="noConversion"/>
  </si>
  <si>
    <t>會員開戶人數</t>
    <phoneticPr fontId="3" type="noConversion"/>
  </si>
  <si>
    <t>KPI 11會員開戶人數</t>
    <phoneticPr fontId="3" type="noConversion"/>
  </si>
  <si>
    <t>珠石部</t>
    <phoneticPr fontId="3" type="noConversion"/>
  </si>
  <si>
    <t>金飾部</t>
    <phoneticPr fontId="3" type="noConversion"/>
  </si>
  <si>
    <t>珠石加鐘錶人數</t>
    <phoneticPr fontId="3" type="noConversion"/>
  </si>
  <si>
    <t>KPI 目標
(両數)</t>
    <phoneticPr fontId="3" type="noConversion"/>
  </si>
  <si>
    <t>部門</t>
    <phoneticPr fontId="3" type="noConversion"/>
  </si>
  <si>
    <t>總人數</t>
    <phoneticPr fontId="3" type="noConversion"/>
  </si>
  <si>
    <t>同事人數</t>
    <phoneticPr fontId="3" type="noConversion"/>
  </si>
  <si>
    <t>份數佔比</t>
    <phoneticPr fontId="3" type="noConversion"/>
  </si>
  <si>
    <t>KPI2</t>
    <phoneticPr fontId="3" type="noConversion"/>
  </si>
  <si>
    <t>KPI3</t>
    <phoneticPr fontId="3" type="noConversion"/>
  </si>
  <si>
    <t>按個人成績</t>
  </si>
  <si>
    <t>按個人成績</t>
    <phoneticPr fontId="3" type="noConversion"/>
  </si>
  <si>
    <t>按全店成績</t>
    <phoneticPr fontId="3" type="noConversion"/>
  </si>
  <si>
    <t>評分方式</t>
    <phoneticPr fontId="3" type="noConversion"/>
  </si>
  <si>
    <t>項目</t>
    <phoneticPr fontId="3" type="noConversion"/>
  </si>
  <si>
    <t>份數
佔比</t>
    <phoneticPr fontId="3" type="noConversion"/>
  </si>
  <si>
    <t>副主任</t>
    <phoneticPr fontId="3" type="noConversion"/>
  </si>
  <si>
    <t>主任</t>
    <phoneticPr fontId="3" type="noConversion"/>
  </si>
  <si>
    <t>高級主任</t>
    <phoneticPr fontId="3" type="noConversion"/>
  </si>
  <si>
    <t>目標(件數)</t>
    <phoneticPr fontId="3" type="noConversion"/>
  </si>
  <si>
    <t>銷售(件數)</t>
    <phoneticPr fontId="3" type="noConversion"/>
  </si>
  <si>
    <t>KPI 9超過36個月之標價類存貨銷售金額</t>
    <phoneticPr fontId="3" type="noConversion"/>
  </si>
  <si>
    <t>鐘錶部</t>
    <phoneticPr fontId="3" type="noConversion"/>
  </si>
  <si>
    <t>珠石部</t>
    <phoneticPr fontId="3" type="noConversion"/>
  </si>
  <si>
    <t>金飾部(佔比)</t>
    <phoneticPr fontId="3" type="noConversion"/>
  </si>
  <si>
    <t>珠石部(佔比)</t>
    <phoneticPr fontId="3" type="noConversion"/>
  </si>
  <si>
    <t>KPI 2黃白金銷售重量</t>
    <phoneticPr fontId="3" type="noConversion"/>
  </si>
  <si>
    <t>KPI 3標價類銷售額 (J1,J2,J3,J4)</t>
    <phoneticPr fontId="3" type="noConversion"/>
  </si>
  <si>
    <t>銷售(季度)</t>
    <phoneticPr fontId="3" type="noConversion"/>
  </si>
  <si>
    <t>達標率</t>
    <phoneticPr fontId="3" type="noConversion"/>
  </si>
  <si>
    <t>2022年分行員工個人KPI指標</t>
    <phoneticPr fontId="3" type="noConversion"/>
  </si>
  <si>
    <t>KPI 季度： 4-6月</t>
    <phoneticPr fontId="3" type="noConversion"/>
  </si>
  <si>
    <t>MAJ</t>
    <phoneticPr fontId="3" type="noConversion"/>
  </si>
  <si>
    <t>副經理</t>
    <phoneticPr fontId="3" type="noConversion"/>
  </si>
  <si>
    <t>王芸</t>
    <phoneticPr fontId="3" type="noConversion"/>
  </si>
  <si>
    <t>G03140</t>
    <phoneticPr fontId="3" type="noConversion"/>
  </si>
  <si>
    <t>M00141</t>
    <phoneticPr fontId="3" type="noConversion"/>
  </si>
  <si>
    <t>吳玉環</t>
    <phoneticPr fontId="3" type="noConversion"/>
  </si>
  <si>
    <t>主任</t>
    <phoneticPr fontId="3" type="noConversion"/>
  </si>
  <si>
    <t>M01967</t>
    <phoneticPr fontId="3" type="noConversion"/>
  </si>
  <si>
    <t>陳澤盈</t>
    <phoneticPr fontId="3" type="noConversion"/>
  </si>
  <si>
    <t>副主任</t>
    <phoneticPr fontId="3" type="noConversion"/>
  </si>
  <si>
    <t>M01816</t>
    <phoneticPr fontId="3" type="noConversion"/>
  </si>
  <si>
    <t>劉敏如</t>
    <phoneticPr fontId="3" type="noConversion"/>
  </si>
  <si>
    <t>M01733</t>
    <phoneticPr fontId="3" type="noConversion"/>
  </si>
  <si>
    <t>古進東</t>
    <phoneticPr fontId="3" type="noConversion"/>
  </si>
  <si>
    <t>金飾部</t>
    <phoneticPr fontId="3" type="noConversion"/>
  </si>
  <si>
    <t>M01557</t>
    <phoneticPr fontId="3" type="noConversion"/>
  </si>
  <si>
    <t>朱會芳</t>
    <phoneticPr fontId="3" type="noConversion"/>
  </si>
  <si>
    <t>M01389</t>
    <phoneticPr fontId="3" type="noConversion"/>
  </si>
  <si>
    <t>周美雁</t>
    <phoneticPr fontId="3" type="noConversion"/>
  </si>
  <si>
    <t>高級營業員</t>
    <phoneticPr fontId="3" type="noConversion"/>
  </si>
  <si>
    <t>副主任</t>
    <phoneticPr fontId="3" type="noConversion"/>
  </si>
  <si>
    <t>M01725</t>
    <phoneticPr fontId="3" type="noConversion"/>
  </si>
  <si>
    <t>余春嬌</t>
    <phoneticPr fontId="3" type="noConversion"/>
  </si>
  <si>
    <t>M01898</t>
    <phoneticPr fontId="3" type="noConversion"/>
  </si>
  <si>
    <t>施金錠</t>
    <phoneticPr fontId="3" type="noConversion"/>
  </si>
  <si>
    <t>M00517</t>
    <phoneticPr fontId="3" type="noConversion"/>
  </si>
  <si>
    <t>鄭保山</t>
    <phoneticPr fontId="3" type="noConversion"/>
  </si>
  <si>
    <t>M01300</t>
    <phoneticPr fontId="3" type="noConversion"/>
  </si>
  <si>
    <t>營業員</t>
    <phoneticPr fontId="3" type="noConversion"/>
  </si>
  <si>
    <t>M01636</t>
    <phoneticPr fontId="3" type="noConversion"/>
  </si>
  <si>
    <t>黃丹妮</t>
    <phoneticPr fontId="3" type="noConversion"/>
  </si>
  <si>
    <t>M01891</t>
    <phoneticPr fontId="3" type="noConversion"/>
  </si>
  <si>
    <t>陳麗英</t>
    <phoneticPr fontId="3" type="noConversion"/>
  </si>
  <si>
    <t>M01983</t>
    <phoneticPr fontId="3" type="noConversion"/>
  </si>
  <si>
    <t>鄭飛敏</t>
    <phoneticPr fontId="3" type="noConversion"/>
  </si>
  <si>
    <t>M01870</t>
    <phoneticPr fontId="3" type="noConversion"/>
  </si>
  <si>
    <t>伍志程</t>
    <phoneticPr fontId="3" type="noConversion"/>
  </si>
  <si>
    <t>陸凌鋒</t>
    <phoneticPr fontId="3" type="noConversion"/>
  </si>
  <si>
    <t>M01987</t>
    <phoneticPr fontId="3" type="noConversion"/>
  </si>
  <si>
    <t>余倩</t>
    <phoneticPr fontId="3" type="noConversion"/>
  </si>
  <si>
    <t>金飾部</t>
    <phoneticPr fontId="3" type="noConversion"/>
  </si>
  <si>
    <t>營業員</t>
    <phoneticPr fontId="3" type="noConversion"/>
  </si>
  <si>
    <t>M02011</t>
    <phoneticPr fontId="3" type="noConversion"/>
  </si>
  <si>
    <t>李璐瑤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</si>
</sst>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76" formatCode="_(* #,##0_);_(* \(#,##0\);_(* &quot;-&quot;??_);_(@_)"/>
    <numFmt numFmtId="177" formatCode="0.000_);\(0.000\)"/>
    <numFmt numFmtId="178" formatCode="0.0_);[Red]\(0.0\)"/>
    <numFmt numFmtId="179" formatCode="0_);[Red]\(0\)"/>
    <numFmt numFmtId="180" formatCode="_(* #,##0.0_);_(* \(#,##0.0\);_(* &quot;-&quot;??_);_(@_)"/>
  </numFmts>
  <fonts count="1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indexed="8"/>
      <name val="微軟正黑體"/>
      <family val="2"/>
      <charset val="136"/>
    </font>
    <font>
      <sz val="9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28"/>
      <color theme="1"/>
      <name val="微軟正黑體"/>
      <family val="2"/>
      <charset val="136"/>
    </font>
    <font>
      <b/>
      <sz val="12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FDC7E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76" fontId="1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176" fontId="1" fillId="0" borderId="0" xfId="1" applyNumberFormat="1" applyFont="1">
      <alignment vertical="center"/>
    </xf>
    <xf numFmtId="9" fontId="1" fillId="0" borderId="0" xfId="2" applyFont="1">
      <alignment vertical="center"/>
    </xf>
    <xf numFmtId="176" fontId="1" fillId="0" borderId="1" xfId="1" applyNumberFormat="1" applyFont="1" applyBorder="1" applyAlignment="1">
      <alignment vertical="center"/>
    </xf>
    <xf numFmtId="176" fontId="1" fillId="0" borderId="0" xfId="1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43" fontId="1" fillId="0" borderId="1" xfId="1" applyNumberFormat="1" applyFont="1" applyBorder="1" applyAlignment="1">
      <alignment vertical="center"/>
    </xf>
    <xf numFmtId="0" fontId="6" fillId="2" borderId="1" xfId="3" applyFont="1" applyBorder="1">
      <alignment vertical="center"/>
    </xf>
    <xf numFmtId="179" fontId="1" fillId="0" borderId="1" xfId="0" applyNumberFormat="1" applyFont="1" applyBorder="1">
      <alignment vertical="center"/>
    </xf>
    <xf numFmtId="0" fontId="6" fillId="6" borderId="1" xfId="0" applyFont="1" applyFill="1" applyBorder="1">
      <alignment vertical="center"/>
    </xf>
    <xf numFmtId="176" fontId="6" fillId="8" borderId="1" xfId="1" applyNumberFormat="1" applyFont="1" applyFill="1" applyBorder="1" applyAlignment="1">
      <alignment horizontal="left" vertical="center"/>
    </xf>
    <xf numFmtId="176" fontId="6" fillId="8" borderId="1" xfId="1" applyNumberFormat="1" applyFont="1" applyFill="1" applyBorder="1">
      <alignment vertical="center"/>
    </xf>
    <xf numFmtId="9" fontId="1" fillId="0" borderId="1" xfId="0" applyNumberFormat="1" applyFont="1" applyBorder="1">
      <alignment vertical="center"/>
    </xf>
    <xf numFmtId="176" fontId="6" fillId="6" borderId="1" xfId="1" applyNumberFormat="1" applyFont="1" applyFill="1" applyBorder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6" fillId="6" borderId="1" xfId="4" applyFont="1" applyFill="1" applyBorder="1" applyAlignment="1">
      <alignment horizontal="left" vertical="center"/>
    </xf>
    <xf numFmtId="9" fontId="6" fillId="6" borderId="1" xfId="4" applyNumberFormat="1" applyFont="1" applyFill="1" applyBorder="1" applyAlignment="1">
      <alignment horizontal="left" vertical="center"/>
    </xf>
    <xf numFmtId="176" fontId="1" fillId="0" borderId="0" xfId="1" applyNumberFormat="1" applyFont="1" applyAlignment="1">
      <alignment horizontal="right" vertical="center"/>
    </xf>
    <xf numFmtId="9" fontId="6" fillId="6" borderId="1" xfId="2" applyFont="1" applyFill="1" applyBorder="1" applyAlignment="1">
      <alignment horizontal="right" vertical="center"/>
    </xf>
    <xf numFmtId="0" fontId="8" fillId="9" borderId="1" xfId="5" applyFont="1" applyFill="1" applyBorder="1" applyAlignment="1">
      <alignment vertical="center"/>
    </xf>
    <xf numFmtId="176" fontId="1" fillId="10" borderId="1" xfId="1" applyNumberFormat="1" applyFont="1" applyFill="1" applyBorder="1" applyAlignment="1">
      <alignment vertical="center"/>
    </xf>
    <xf numFmtId="176" fontId="4" fillId="10" borderId="1" xfId="1" applyNumberFormat="1" applyFont="1" applyFill="1" applyBorder="1">
      <alignment vertical="center"/>
    </xf>
    <xf numFmtId="177" fontId="4" fillId="10" borderId="1" xfId="1" applyNumberFormat="1" applyFont="1" applyFill="1" applyBorder="1">
      <alignment vertical="center"/>
    </xf>
    <xf numFmtId="0" fontId="1" fillId="10" borderId="1" xfId="0" applyFont="1" applyFill="1" applyBorder="1">
      <alignment vertical="center"/>
    </xf>
    <xf numFmtId="0" fontId="1" fillId="10" borderId="1" xfId="0" applyFont="1" applyFill="1" applyBorder="1" applyAlignment="1">
      <alignment vertical="top"/>
    </xf>
    <xf numFmtId="0" fontId="1" fillId="0" borderId="1" xfId="0" applyFont="1" applyFill="1" applyBorder="1">
      <alignment vertical="center"/>
    </xf>
    <xf numFmtId="179" fontId="1" fillId="0" borderId="1" xfId="0" applyNumberFormat="1" applyFont="1" applyFill="1" applyBorder="1">
      <alignment vertical="center"/>
    </xf>
    <xf numFmtId="0" fontId="6" fillId="7" borderId="1" xfId="0" applyFont="1" applyFill="1" applyBorder="1">
      <alignment vertical="center"/>
    </xf>
    <xf numFmtId="179" fontId="6" fillId="7" borderId="1" xfId="0" applyNumberFormat="1" applyFont="1" applyFill="1" applyBorder="1">
      <alignment vertical="center"/>
    </xf>
    <xf numFmtId="0" fontId="1" fillId="12" borderId="1" xfId="0" applyFont="1" applyFill="1" applyBorder="1">
      <alignment vertical="center"/>
    </xf>
    <xf numFmtId="0" fontId="6" fillId="2" borderId="14" xfId="3" applyFont="1" applyBorder="1">
      <alignment vertical="center"/>
    </xf>
    <xf numFmtId="0" fontId="6" fillId="2" borderId="15" xfId="3" applyFont="1" applyBorder="1">
      <alignment vertical="center"/>
    </xf>
    <xf numFmtId="0" fontId="6" fillId="2" borderId="15" xfId="3" applyFont="1" applyBorder="1" applyAlignment="1">
      <alignment vertical="center"/>
    </xf>
    <xf numFmtId="0" fontId="6" fillId="2" borderId="16" xfId="3" applyFont="1" applyBorder="1" applyAlignment="1">
      <alignment vertical="center" wrapText="1"/>
    </xf>
    <xf numFmtId="0" fontId="1" fillId="0" borderId="17" xfId="0" applyFont="1" applyBorder="1">
      <alignment vertical="center"/>
    </xf>
    <xf numFmtId="0" fontId="1" fillId="10" borderId="18" xfId="0" applyFont="1" applyFill="1" applyBorder="1">
      <alignment vertical="center"/>
    </xf>
    <xf numFmtId="0" fontId="1" fillId="10" borderId="18" xfId="0" applyFont="1" applyFill="1" applyBorder="1" applyAlignment="1">
      <alignment vertical="top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176" fontId="6" fillId="2" borderId="14" xfId="3" applyNumberFormat="1" applyFont="1" applyBorder="1">
      <alignment vertical="center"/>
    </xf>
    <xf numFmtId="176" fontId="6" fillId="2" borderId="15" xfId="3" applyNumberFormat="1" applyFont="1" applyBorder="1">
      <alignment vertical="center"/>
    </xf>
    <xf numFmtId="9" fontId="6" fillId="2" borderId="16" xfId="3" applyNumberFormat="1" applyFont="1" applyBorder="1">
      <alignment vertical="center"/>
    </xf>
    <xf numFmtId="176" fontId="1" fillId="0" borderId="17" xfId="1" applyNumberFormat="1" applyFont="1" applyBorder="1">
      <alignment vertical="center"/>
    </xf>
    <xf numFmtId="176" fontId="4" fillId="10" borderId="18" xfId="1" applyNumberFormat="1" applyFont="1" applyFill="1" applyBorder="1">
      <alignment vertical="center"/>
    </xf>
    <xf numFmtId="9" fontId="1" fillId="0" borderId="19" xfId="2" applyFont="1" applyBorder="1">
      <alignment vertical="center"/>
    </xf>
    <xf numFmtId="176" fontId="1" fillId="0" borderId="20" xfId="1" applyNumberFormat="1" applyFont="1" applyBorder="1">
      <alignment vertical="center"/>
    </xf>
    <xf numFmtId="9" fontId="1" fillId="0" borderId="21" xfId="2" applyFont="1" applyBorder="1">
      <alignment vertical="center"/>
    </xf>
    <xf numFmtId="176" fontId="6" fillId="2" borderId="14" xfId="3" applyNumberFormat="1" applyFont="1" applyBorder="1" applyAlignment="1">
      <alignment vertical="center" wrapText="1"/>
    </xf>
    <xf numFmtId="180" fontId="1" fillId="0" borderId="17" xfId="1" applyNumberFormat="1" applyFont="1" applyBorder="1">
      <alignment vertical="center"/>
    </xf>
    <xf numFmtId="177" fontId="4" fillId="10" borderId="18" xfId="1" applyNumberFormat="1" applyFont="1" applyFill="1" applyBorder="1">
      <alignment vertical="center"/>
    </xf>
    <xf numFmtId="180" fontId="1" fillId="0" borderId="20" xfId="1" applyNumberFormat="1" applyFont="1" applyBorder="1">
      <alignment vertical="center"/>
    </xf>
    <xf numFmtId="9" fontId="6" fillId="2" borderId="23" xfId="3" applyNumberFormat="1" applyFont="1" applyBorder="1">
      <alignment vertical="center"/>
    </xf>
    <xf numFmtId="176" fontId="1" fillId="2" borderId="14" xfId="3" applyNumberFormat="1" applyFont="1" applyBorder="1">
      <alignment vertical="center"/>
    </xf>
    <xf numFmtId="176" fontId="1" fillId="2" borderId="15" xfId="3" applyNumberFormat="1" applyFont="1" applyBorder="1">
      <alignment vertical="center"/>
    </xf>
    <xf numFmtId="9" fontId="1" fillId="2" borderId="16" xfId="3" applyNumberFormat="1" applyFont="1" applyBorder="1">
      <alignment vertical="center"/>
    </xf>
    <xf numFmtId="9" fontId="1" fillId="2" borderId="23" xfId="3" applyNumberFormat="1" applyFont="1" applyBorder="1">
      <alignment vertical="center"/>
    </xf>
    <xf numFmtId="176" fontId="1" fillId="2" borderId="14" xfId="3" applyNumberFormat="1" applyFont="1" applyBorder="1" applyAlignment="1">
      <alignment horizontal="left" vertical="center"/>
    </xf>
    <xf numFmtId="176" fontId="1" fillId="2" borderId="15" xfId="3" applyNumberFormat="1" applyFont="1" applyBorder="1" applyAlignment="1">
      <alignment horizontal="left" vertical="center"/>
    </xf>
    <xf numFmtId="9" fontId="1" fillId="2" borderId="16" xfId="3" applyNumberFormat="1" applyFont="1" applyBorder="1" applyAlignment="1">
      <alignment horizontal="left" vertical="center"/>
    </xf>
    <xf numFmtId="176" fontId="1" fillId="0" borderId="14" xfId="1" applyNumberFormat="1" applyFont="1" applyBorder="1">
      <alignment vertical="center"/>
    </xf>
    <xf numFmtId="176" fontId="1" fillId="10" borderId="15" xfId="1" applyNumberFormat="1" applyFont="1" applyFill="1" applyBorder="1">
      <alignment vertical="center"/>
    </xf>
    <xf numFmtId="9" fontId="1" fillId="0" borderId="16" xfId="2" applyFont="1" applyBorder="1">
      <alignment vertical="center"/>
    </xf>
    <xf numFmtId="176" fontId="1" fillId="0" borderId="14" xfId="1" applyNumberFormat="1" applyFont="1" applyBorder="1" applyAlignment="1">
      <alignment vertical="center"/>
    </xf>
    <xf numFmtId="176" fontId="1" fillId="10" borderId="15" xfId="1" applyNumberFormat="1" applyFont="1" applyFill="1" applyBorder="1" applyAlignment="1">
      <alignment vertical="center"/>
    </xf>
    <xf numFmtId="9" fontId="1" fillId="0" borderId="2" xfId="2" applyFont="1" applyBorder="1">
      <alignment vertical="center"/>
    </xf>
    <xf numFmtId="9" fontId="1" fillId="0" borderId="22" xfId="2" applyFont="1" applyBorder="1">
      <alignment vertical="center"/>
    </xf>
    <xf numFmtId="176" fontId="1" fillId="0" borderId="24" xfId="1" applyNumberFormat="1" applyFont="1" applyBorder="1">
      <alignment vertical="center"/>
    </xf>
    <xf numFmtId="0" fontId="9" fillId="5" borderId="16" xfId="0" applyFont="1" applyFill="1" applyBorder="1">
      <alignment vertical="center"/>
    </xf>
    <xf numFmtId="176" fontId="9" fillId="5" borderId="14" xfId="1" applyNumberFormat="1" applyFont="1" applyFill="1" applyBorder="1">
      <alignment vertical="center"/>
    </xf>
    <xf numFmtId="176" fontId="9" fillId="5" borderId="15" xfId="1" applyNumberFormat="1" applyFont="1" applyFill="1" applyBorder="1">
      <alignment vertical="center"/>
    </xf>
    <xf numFmtId="9" fontId="9" fillId="5" borderId="16" xfId="2" applyFont="1" applyFill="1" applyBorder="1">
      <alignment vertical="center"/>
    </xf>
    <xf numFmtId="9" fontId="9" fillId="5" borderId="23" xfId="2" applyFont="1" applyFill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176" fontId="9" fillId="0" borderId="0" xfId="1" applyNumberFormat="1" applyFont="1">
      <alignment vertical="center"/>
    </xf>
    <xf numFmtId="9" fontId="9" fillId="0" borderId="0" xfId="2" applyFont="1">
      <alignment vertical="center"/>
    </xf>
    <xf numFmtId="176" fontId="12" fillId="9" borderId="14" xfId="5" applyNumberFormat="1" applyFont="1" applyFill="1" applyBorder="1" applyAlignment="1">
      <alignment horizontal="center" vertical="center"/>
    </xf>
    <xf numFmtId="176" fontId="12" fillId="9" borderId="15" xfId="5" applyNumberFormat="1" applyFont="1" applyFill="1" applyBorder="1" applyAlignment="1">
      <alignment horizontal="center" vertical="center"/>
    </xf>
    <xf numFmtId="176" fontId="12" fillId="9" borderId="16" xfId="5" applyNumberFormat="1" applyFont="1" applyFill="1" applyBorder="1" applyAlignment="1">
      <alignment horizontal="center" vertical="center"/>
    </xf>
    <xf numFmtId="176" fontId="12" fillId="9" borderId="14" xfId="5" applyNumberFormat="1" applyFont="1" applyFill="1" applyBorder="1" applyAlignment="1">
      <alignment horizontal="right" vertical="center"/>
    </xf>
    <xf numFmtId="176" fontId="12" fillId="9" borderId="15" xfId="5" applyNumberFormat="1" applyFont="1" applyFill="1" applyBorder="1" applyAlignment="1">
      <alignment horizontal="right" vertical="center"/>
    </xf>
    <xf numFmtId="176" fontId="12" fillId="9" borderId="23" xfId="5" applyNumberFormat="1" applyFont="1" applyFill="1" applyBorder="1" applyAlignment="1">
      <alignment horizontal="right" vertical="center"/>
    </xf>
    <xf numFmtId="176" fontId="12" fillId="9" borderId="14" xfId="5" applyNumberFormat="1" applyFont="1" applyFill="1" applyBorder="1" applyAlignment="1">
      <alignment horizontal="center" vertical="center" wrapText="1"/>
    </xf>
    <xf numFmtId="176" fontId="12" fillId="9" borderId="15" xfId="5" applyNumberFormat="1" applyFont="1" applyFill="1" applyBorder="1" applyAlignment="1">
      <alignment horizontal="center" vertical="center" wrapText="1"/>
    </xf>
    <xf numFmtId="176" fontId="12" fillId="9" borderId="16" xfId="5" applyNumberFormat="1" applyFont="1" applyFill="1" applyBorder="1" applyAlignment="1">
      <alignment horizontal="center" vertical="center" wrapText="1"/>
    </xf>
    <xf numFmtId="176" fontId="12" fillId="9" borderId="4" xfId="5" applyNumberFormat="1" applyFont="1" applyFill="1" applyBorder="1" applyAlignment="1">
      <alignment horizontal="center" vertical="center"/>
    </xf>
    <xf numFmtId="176" fontId="12" fillId="9" borderId="5" xfId="5" applyNumberFormat="1" applyFont="1" applyFill="1" applyBorder="1" applyAlignment="1">
      <alignment horizontal="center" vertical="center"/>
    </xf>
    <xf numFmtId="176" fontId="12" fillId="9" borderId="6" xfId="5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11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10" borderId="8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/>
    </xf>
    <xf numFmtId="176" fontId="12" fillId="11" borderId="14" xfId="5" applyNumberFormat="1" applyFont="1" applyFill="1" applyBorder="1" applyAlignment="1">
      <alignment horizontal="center" vertical="center"/>
    </xf>
    <xf numFmtId="176" fontId="12" fillId="11" borderId="15" xfId="5" applyNumberFormat="1" applyFont="1" applyFill="1" applyBorder="1" applyAlignment="1">
      <alignment horizontal="center" vertical="center"/>
    </xf>
    <xf numFmtId="176" fontId="12" fillId="11" borderId="16" xfId="5" applyNumberFormat="1" applyFont="1" applyFill="1" applyBorder="1" applyAlignment="1">
      <alignment horizontal="center" vertical="center"/>
    </xf>
    <xf numFmtId="176" fontId="12" fillId="11" borderId="4" xfId="5" applyNumberFormat="1" applyFont="1" applyFill="1" applyBorder="1" applyAlignment="1">
      <alignment horizontal="center" vertical="center"/>
    </xf>
    <xf numFmtId="176" fontId="12" fillId="11" borderId="5" xfId="5" applyNumberFormat="1" applyFont="1" applyFill="1" applyBorder="1" applyAlignment="1">
      <alignment horizontal="center" vertical="center"/>
    </xf>
    <xf numFmtId="176" fontId="12" fillId="11" borderId="6" xfId="5" applyNumberFormat="1" applyFont="1" applyFill="1" applyBorder="1" applyAlignment="1">
      <alignment horizontal="center" vertical="center"/>
    </xf>
    <xf numFmtId="176" fontId="12" fillId="9" borderId="23" xfId="5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76" fontId="12" fillId="9" borderId="4" xfId="5" applyNumberFormat="1" applyFont="1" applyFill="1" applyBorder="1" applyAlignment="1">
      <alignment horizontal="right" vertical="center"/>
    </xf>
    <xf numFmtId="176" fontId="12" fillId="9" borderId="5" xfId="5" applyNumberFormat="1" applyFont="1" applyFill="1" applyBorder="1" applyAlignment="1">
      <alignment horizontal="right" vertical="center"/>
    </xf>
    <xf numFmtId="176" fontId="12" fillId="9" borderId="6" xfId="5" applyNumberFormat="1" applyFont="1" applyFill="1" applyBorder="1" applyAlignment="1">
      <alignment horizontal="right" vertical="center"/>
    </xf>
    <xf numFmtId="0" fontId="6" fillId="6" borderId="2" xfId="4" applyFont="1" applyFill="1" applyBorder="1" applyAlignment="1">
      <alignment horizontal="left" vertical="center"/>
    </xf>
    <xf numFmtId="0" fontId="6" fillId="6" borderId="7" xfId="4" applyFont="1" applyFill="1" applyBorder="1" applyAlignment="1">
      <alignment horizontal="left" vertical="center"/>
    </xf>
    <xf numFmtId="0" fontId="6" fillId="6" borderId="3" xfId="4" applyFont="1" applyFill="1" applyBorder="1" applyAlignment="1">
      <alignment horizontal="left" vertical="center"/>
    </xf>
  </cellXfs>
  <cellStyles count="7">
    <cellStyle name="20% - 輔色1" xfId="3" builtinId="30"/>
    <cellStyle name="40% - 輔色1" xfId="4" builtinId="31"/>
    <cellStyle name="60% - 輔色5" xfId="5" builtinId="48"/>
    <cellStyle name="一般" xfId="0" builtinId="0"/>
    <cellStyle name="千分位" xfId="1" builtinId="3"/>
    <cellStyle name="樣式 1" xfId="6"/>
    <cellStyle name="百分比" xfId="2" builtinId="5"/>
  </cellStyles>
  <dxfs count="0"/>
  <tableStyles count="0" defaultTableStyle="TableStyleMedium2" defaultPivotStyle="PivotStyleLight16"/>
  <colors>
    <mruColors>
      <color rgb="FFFFFFCC"/>
      <color rgb="FFFFCCFF"/>
      <color rgb="FFAFDC7E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tabSelected="1" zoomScale="60" zoomScaleNormal="60" workbookViewId="0">
      <pane xSplit="6" ySplit="20" topLeftCell="G21" activePane="bottomRight" state="frozen"/>
      <selection pane="topRight" activeCell="G1" sqref="G1"/>
      <selection pane="bottomLeft" activeCell="A21" sqref="A21"/>
      <selection pane="bottomRight" activeCell="O11" sqref="O11"/>
    </sheetView>
  </sheetViews>
  <sheetFormatPr defaultRowHeight="15.75" x14ac:dyDescent="0.25"/>
  <cols>
    <col min="1" max="1" width="9" style="1"/>
    <col min="2" max="2" width="13.75" style="1" customWidth="1"/>
    <col min="3" max="3" width="15.375" style="1" customWidth="1"/>
    <col min="4" max="4" width="16" style="1" customWidth="1"/>
    <col min="5" max="5" width="16.5" style="1" customWidth="1"/>
    <col min="6" max="6" width="12.625" style="1" bestFit="1" customWidth="1"/>
    <col min="7" max="7" width="17.625" style="1" bestFit="1" customWidth="1"/>
    <col min="8" max="8" width="15.125" style="1" customWidth="1"/>
    <col min="9" max="10" width="12.625" style="1" customWidth="1"/>
    <col min="11" max="11" width="15.25" style="1" customWidth="1"/>
    <col min="12" max="12" width="14.125" style="2" bestFit="1" customWidth="1"/>
    <col min="13" max="13" width="15.875" style="2" bestFit="1" customWidth="1"/>
    <col min="14" max="14" width="15.75" style="2" customWidth="1"/>
    <col min="15" max="15" width="12.625" style="1" customWidth="1"/>
    <col min="16" max="16" width="15.875" style="3" bestFit="1" customWidth="1"/>
    <col min="17" max="17" width="12.625" style="3" customWidth="1"/>
    <col min="18" max="18" width="12.625" style="4" customWidth="1"/>
    <col min="19" max="19" width="15.875" style="3" bestFit="1" customWidth="1"/>
    <col min="20" max="20" width="16.125" style="3" customWidth="1"/>
    <col min="21" max="21" width="13.375" style="4" customWidth="1"/>
    <col min="22" max="22" width="13.5" style="4" bestFit="1" customWidth="1"/>
    <col min="23" max="23" width="13.375" style="4" customWidth="1"/>
    <col min="24" max="24" width="12.125" style="3" customWidth="1"/>
    <col min="25" max="25" width="10.75" style="3" customWidth="1"/>
    <col min="26" max="26" width="12.125" style="4" customWidth="1"/>
    <col min="27" max="28" width="13.375" style="3" customWidth="1"/>
    <col min="29" max="29" width="13.375" style="4" customWidth="1"/>
    <col min="30" max="31" width="13.375" style="3" customWidth="1"/>
    <col min="32" max="32" width="13.375" style="4" customWidth="1"/>
    <col min="33" max="33" width="13.375" style="3" customWidth="1"/>
    <col min="34" max="34" width="10.625" style="3" customWidth="1"/>
    <col min="35" max="35" width="10.625" style="4" customWidth="1"/>
    <col min="36" max="37" width="10.625" style="3" customWidth="1"/>
    <col min="38" max="38" width="10.625" style="4" customWidth="1"/>
    <col min="39" max="39" width="10.625" style="3" customWidth="1"/>
    <col min="40" max="40" width="6.75" style="3" customWidth="1"/>
    <col min="41" max="41" width="13.375" style="4" customWidth="1"/>
    <col min="42" max="43" width="13.375" style="3" customWidth="1"/>
    <col min="44" max="44" width="13.375" style="4" customWidth="1"/>
    <col min="45" max="46" width="13.375" style="3" customWidth="1"/>
    <col min="47" max="47" width="13.375" style="4" customWidth="1"/>
    <col min="48" max="49" width="13.375" style="1" customWidth="1"/>
    <col min="50" max="50" width="13.375" style="4" customWidth="1"/>
    <col min="51" max="16384" width="9" style="1"/>
  </cols>
  <sheetData>
    <row r="1" spans="1:50" ht="33.75" customHeight="1" x14ac:dyDescent="0.25">
      <c r="A1" s="100" t="s">
        <v>79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50" s="3" customFormat="1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N2" s="2"/>
      <c r="O2" s="1"/>
      <c r="R2" s="4"/>
      <c r="U2" s="4"/>
      <c r="V2" s="4"/>
      <c r="W2" s="4"/>
      <c r="Z2" s="4"/>
      <c r="AC2" s="4"/>
      <c r="AF2" s="4"/>
      <c r="AI2" s="4"/>
      <c r="AL2" s="4"/>
      <c r="AO2" s="4"/>
      <c r="AR2" s="4"/>
      <c r="AU2" s="4"/>
      <c r="AV2" s="1"/>
      <c r="AW2" s="1"/>
      <c r="AX2" s="4"/>
    </row>
    <row r="3" spans="1:50" s="3" customFormat="1" ht="28.5" customHeight="1" x14ac:dyDescent="0.25">
      <c r="A3" s="101" t="s">
        <v>80</v>
      </c>
      <c r="B3" s="101"/>
      <c r="C3" s="101"/>
      <c r="D3" s="101"/>
      <c r="E3" s="101"/>
      <c r="F3" s="9"/>
      <c r="G3" s="9"/>
      <c r="H3" s="9"/>
      <c r="I3" s="1"/>
      <c r="AC3" s="4"/>
      <c r="AF3" s="4"/>
      <c r="AI3" s="4"/>
      <c r="AL3" s="4"/>
      <c r="AO3" s="4"/>
      <c r="AR3" s="4"/>
      <c r="AU3" s="4"/>
      <c r="AV3" s="1"/>
      <c r="AW3" s="1"/>
      <c r="AX3" s="4"/>
    </row>
    <row r="4" spans="1:50" s="3" customFormat="1" ht="15.75" customHeight="1" x14ac:dyDescent="0.25">
      <c r="A4" s="9"/>
      <c r="B4" s="9"/>
      <c r="C4" s="9"/>
      <c r="D4" s="9"/>
      <c r="E4" s="9"/>
      <c r="F4" s="9"/>
      <c r="G4" s="9"/>
      <c r="H4" s="9"/>
      <c r="I4" s="1"/>
      <c r="AC4" s="4"/>
      <c r="AF4" s="4"/>
      <c r="AI4" s="4"/>
      <c r="AL4" s="4"/>
      <c r="AO4" s="4"/>
      <c r="AR4" s="4"/>
      <c r="AU4" s="4"/>
      <c r="AV4" s="1"/>
      <c r="AW4" s="1"/>
      <c r="AX4" s="4"/>
    </row>
    <row r="5" spans="1:50" s="3" customFormat="1" ht="41.25" customHeight="1" x14ac:dyDescent="0.25">
      <c r="A5" s="120" t="s">
        <v>20</v>
      </c>
      <c r="B5" s="121"/>
      <c r="C5" s="121"/>
      <c r="D5" s="122"/>
      <c r="E5" s="19" t="s">
        <v>16</v>
      </c>
      <c r="F5" s="20" t="s">
        <v>62</v>
      </c>
      <c r="G5" s="1"/>
      <c r="H5" s="11" t="s">
        <v>14</v>
      </c>
      <c r="I5" s="11" t="s">
        <v>56</v>
      </c>
      <c r="K5" s="13" t="s">
        <v>53</v>
      </c>
      <c r="L5" s="11" t="s">
        <v>55</v>
      </c>
      <c r="M5" s="11" t="s">
        <v>56</v>
      </c>
      <c r="AC5" s="4"/>
      <c r="AF5" s="4"/>
      <c r="AI5" s="4"/>
      <c r="AL5" s="4"/>
      <c r="AO5" s="4"/>
      <c r="AR5" s="4"/>
      <c r="AU5" s="4"/>
      <c r="AV5" s="1"/>
      <c r="AW5" s="1"/>
      <c r="AX5" s="4"/>
    </row>
    <row r="6" spans="1:50" s="3" customFormat="1" ht="18" customHeight="1" x14ac:dyDescent="0.25">
      <c r="A6" s="23" t="s">
        <v>11</v>
      </c>
      <c r="B6" s="93" t="s">
        <v>27</v>
      </c>
      <c r="C6" s="93"/>
      <c r="D6" s="93"/>
      <c r="E6" s="24">
        <v>28618000</v>
      </c>
      <c r="F6" s="5" t="s">
        <v>60</v>
      </c>
      <c r="G6" s="1"/>
      <c r="H6" s="7" t="s">
        <v>1</v>
      </c>
      <c r="I6" s="18">
        <v>1</v>
      </c>
      <c r="K6" s="7" t="s">
        <v>49</v>
      </c>
      <c r="L6" s="12">
        <f>COUNTIF(D21:D37,"*珠石部*")</f>
        <v>7</v>
      </c>
      <c r="M6" s="12">
        <v>11.5</v>
      </c>
      <c r="AC6" s="4"/>
      <c r="AF6" s="4"/>
      <c r="AI6" s="4"/>
      <c r="AL6" s="4"/>
      <c r="AO6" s="4"/>
      <c r="AR6" s="4"/>
      <c r="AU6" s="4"/>
      <c r="AV6" s="1"/>
      <c r="AW6" s="1"/>
      <c r="AX6" s="4"/>
    </row>
    <row r="7" spans="1:50" s="3" customFormat="1" ht="18" customHeight="1" x14ac:dyDescent="0.25">
      <c r="A7" s="23" t="s">
        <v>3</v>
      </c>
      <c r="B7" s="94" t="s">
        <v>28</v>
      </c>
      <c r="C7" s="94"/>
      <c r="D7" s="94"/>
      <c r="E7" s="24">
        <v>800</v>
      </c>
      <c r="F7" s="5" t="s">
        <v>60</v>
      </c>
      <c r="G7" s="6"/>
      <c r="H7" s="7" t="s">
        <v>2</v>
      </c>
      <c r="I7" s="18">
        <v>1.5</v>
      </c>
      <c r="K7" s="7" t="s">
        <v>71</v>
      </c>
      <c r="L7" s="12">
        <f>COUNTIF(D21:D37,"*鐘錶部*")</f>
        <v>0</v>
      </c>
      <c r="M7" s="12">
        <f>SUMIF($D$21:$D$37,"鐘錶部",$F$21:$F$37)</f>
        <v>0</v>
      </c>
      <c r="AC7" s="4"/>
      <c r="AF7" s="4"/>
      <c r="AI7" s="4"/>
      <c r="AL7" s="4"/>
      <c r="AO7" s="4"/>
      <c r="AR7" s="4"/>
      <c r="AU7" s="4"/>
      <c r="AV7" s="1"/>
      <c r="AW7" s="1"/>
      <c r="AX7" s="4"/>
    </row>
    <row r="8" spans="1:50" s="3" customFormat="1" ht="18" customHeight="1" x14ac:dyDescent="0.25">
      <c r="A8" s="23" t="s">
        <v>4</v>
      </c>
      <c r="B8" s="94" t="s">
        <v>29</v>
      </c>
      <c r="C8" s="94"/>
      <c r="D8" s="94"/>
      <c r="E8" s="24">
        <v>7449000</v>
      </c>
      <c r="F8" s="5" t="s">
        <v>59</v>
      </c>
      <c r="G8" s="6"/>
      <c r="H8" s="7" t="s">
        <v>65</v>
      </c>
      <c r="I8" s="18">
        <v>2</v>
      </c>
      <c r="K8" s="29" t="s">
        <v>50</v>
      </c>
      <c r="L8" s="30">
        <v>10</v>
      </c>
      <c r="M8" s="30">
        <f>SUMIF($D$21:$D$37,"金飾部",$F$21:$F$37)</f>
        <v>13.5</v>
      </c>
      <c r="AC8" s="4"/>
      <c r="AF8" s="4"/>
      <c r="AI8" s="4"/>
      <c r="AL8" s="4"/>
      <c r="AO8" s="4"/>
      <c r="AR8" s="4"/>
      <c r="AU8" s="4"/>
      <c r="AV8" s="1"/>
      <c r="AW8" s="1"/>
      <c r="AX8" s="4"/>
    </row>
    <row r="9" spans="1:50" s="3" customFormat="1" ht="18" customHeight="1" x14ac:dyDescent="0.25">
      <c r="A9" s="23" t="s">
        <v>5</v>
      </c>
      <c r="B9" s="95" t="s">
        <v>38</v>
      </c>
      <c r="C9" s="96"/>
      <c r="D9" s="97"/>
      <c r="E9" s="24">
        <v>4518000</v>
      </c>
      <c r="F9" s="5" t="s">
        <v>59</v>
      </c>
      <c r="G9" s="6"/>
      <c r="H9" s="7" t="s">
        <v>66</v>
      </c>
      <c r="I9" s="18">
        <v>2</v>
      </c>
      <c r="AC9" s="4"/>
      <c r="AF9" s="4"/>
      <c r="AI9" s="4"/>
      <c r="AL9" s="4"/>
      <c r="AO9" s="4"/>
      <c r="AR9" s="4"/>
      <c r="AU9" s="4"/>
      <c r="AV9" s="1"/>
      <c r="AW9" s="1"/>
      <c r="AX9" s="4"/>
    </row>
    <row r="10" spans="1:50" s="3" customFormat="1" ht="18" customHeight="1" x14ac:dyDescent="0.25">
      <c r="A10" s="23" t="s">
        <v>6</v>
      </c>
      <c r="B10" s="93" t="s">
        <v>30</v>
      </c>
      <c r="C10" s="93"/>
      <c r="D10" s="93"/>
      <c r="E10" s="24">
        <v>4890000</v>
      </c>
      <c r="F10" s="5" t="s">
        <v>59</v>
      </c>
      <c r="G10" s="6"/>
      <c r="H10" s="7" t="s">
        <v>67</v>
      </c>
      <c r="I10" s="18">
        <v>2</v>
      </c>
      <c r="K10" s="31" t="s">
        <v>51</v>
      </c>
      <c r="L10" s="32">
        <f>L6+L7</f>
        <v>7</v>
      </c>
      <c r="M10" s="32">
        <f>M6+M7</f>
        <v>11.5</v>
      </c>
      <c r="AC10" s="4"/>
      <c r="AF10" s="4"/>
      <c r="AI10" s="4"/>
      <c r="AL10" s="4"/>
      <c r="AO10" s="4"/>
      <c r="AR10" s="4"/>
      <c r="AU10" s="4"/>
      <c r="AV10" s="1"/>
      <c r="AW10" s="1"/>
      <c r="AX10" s="4"/>
    </row>
    <row r="11" spans="1:50" s="3" customFormat="1" ht="18" customHeight="1" x14ac:dyDescent="0.25">
      <c r="A11" s="23" t="s">
        <v>12</v>
      </c>
      <c r="B11" s="93" t="s">
        <v>31</v>
      </c>
      <c r="C11" s="93"/>
      <c r="D11" s="93"/>
      <c r="E11" s="24"/>
      <c r="F11" s="5" t="s">
        <v>59</v>
      </c>
      <c r="G11" s="6"/>
      <c r="H11" s="8" t="s">
        <v>26</v>
      </c>
      <c r="I11" s="18">
        <v>2</v>
      </c>
      <c r="K11" s="31" t="s">
        <v>50</v>
      </c>
      <c r="L11" s="32">
        <f>L8</f>
        <v>10</v>
      </c>
      <c r="M11" s="32">
        <f>M8</f>
        <v>13.5</v>
      </c>
      <c r="T11" s="21"/>
      <c r="AC11" s="4"/>
      <c r="AF11" s="4"/>
      <c r="AI11" s="4"/>
      <c r="AL11" s="4"/>
      <c r="AO11" s="4"/>
      <c r="AR11" s="4"/>
      <c r="AU11" s="4"/>
      <c r="AV11" s="1"/>
      <c r="AW11" s="1"/>
      <c r="AX11" s="4"/>
    </row>
    <row r="12" spans="1:50" s="3" customFormat="1" ht="18" customHeight="1" x14ac:dyDescent="0.25">
      <c r="A12" s="23" t="s">
        <v>7</v>
      </c>
      <c r="B12" s="95" t="s">
        <v>15</v>
      </c>
      <c r="C12" s="96"/>
      <c r="D12" s="97"/>
      <c r="E12" s="24">
        <v>4</v>
      </c>
      <c r="F12" s="5" t="s">
        <v>61</v>
      </c>
      <c r="G12" s="6"/>
      <c r="H12" s="8" t="s">
        <v>25</v>
      </c>
      <c r="I12" s="18">
        <v>2</v>
      </c>
      <c r="K12" s="14" t="s">
        <v>54</v>
      </c>
      <c r="L12" s="15">
        <f>L10+L11</f>
        <v>17</v>
      </c>
      <c r="M12" s="15">
        <f>M10+M11</f>
        <v>25</v>
      </c>
      <c r="AC12" s="4"/>
      <c r="AF12" s="4"/>
      <c r="AI12" s="4"/>
      <c r="AL12" s="4"/>
      <c r="AO12" s="4"/>
      <c r="AR12" s="4"/>
      <c r="AU12" s="4"/>
      <c r="AV12" s="1"/>
      <c r="AW12" s="1"/>
      <c r="AX12" s="4"/>
    </row>
    <row r="13" spans="1:50" s="3" customFormat="1" ht="18" customHeight="1" x14ac:dyDescent="0.25">
      <c r="A13" s="23" t="s">
        <v>8</v>
      </c>
      <c r="B13" s="93" t="s">
        <v>34</v>
      </c>
      <c r="C13" s="93"/>
      <c r="D13" s="93"/>
      <c r="E13" s="24">
        <v>500000</v>
      </c>
      <c r="F13" s="5" t="s">
        <v>61</v>
      </c>
      <c r="G13" s="6"/>
      <c r="H13" s="115" t="s">
        <v>21</v>
      </c>
      <c r="I13" s="116"/>
      <c r="K13" s="1"/>
      <c r="L13" s="1"/>
      <c r="M13" s="1"/>
      <c r="AC13" s="4"/>
      <c r="AF13" s="4"/>
      <c r="AI13" s="4"/>
      <c r="AL13" s="4"/>
      <c r="AO13" s="4"/>
      <c r="AR13" s="4"/>
      <c r="AU13" s="4"/>
      <c r="AV13" s="1"/>
      <c r="AW13" s="1"/>
      <c r="AX13" s="4"/>
    </row>
    <row r="14" spans="1:50" s="3" customFormat="1" ht="18" customHeight="1" x14ac:dyDescent="0.25">
      <c r="A14" s="23" t="s">
        <v>9</v>
      </c>
      <c r="B14" s="93" t="s">
        <v>44</v>
      </c>
      <c r="C14" s="93"/>
      <c r="D14" s="93"/>
      <c r="E14" s="24">
        <v>1009000</v>
      </c>
      <c r="F14" s="5" t="s">
        <v>61</v>
      </c>
      <c r="G14" s="6"/>
      <c r="H14" s="6"/>
      <c r="I14" s="6"/>
      <c r="K14" s="17" t="s">
        <v>63</v>
      </c>
      <c r="L14" s="13" t="s">
        <v>73</v>
      </c>
      <c r="M14" s="13" t="s">
        <v>74</v>
      </c>
      <c r="N14" s="22">
        <v>0.3</v>
      </c>
      <c r="O14" s="22">
        <v>0.7</v>
      </c>
      <c r="AC14" s="4"/>
      <c r="AF14" s="4"/>
      <c r="AI14" s="4"/>
      <c r="AL14" s="4"/>
      <c r="AO14" s="4"/>
      <c r="AR14" s="4"/>
      <c r="AU14" s="4"/>
      <c r="AV14" s="1"/>
      <c r="AW14" s="1"/>
      <c r="AX14" s="4"/>
    </row>
    <row r="15" spans="1:50" s="3" customFormat="1" ht="18" customHeight="1" x14ac:dyDescent="0.25">
      <c r="A15" s="23" t="s">
        <v>10</v>
      </c>
      <c r="B15" s="93" t="s">
        <v>45</v>
      </c>
      <c r="C15" s="93"/>
      <c r="D15" s="93"/>
      <c r="E15" s="24">
        <v>80</v>
      </c>
      <c r="F15" s="5" t="s">
        <v>61</v>
      </c>
      <c r="G15" s="6"/>
      <c r="H15" s="6"/>
      <c r="I15" s="6"/>
      <c r="K15" s="33" t="s">
        <v>57</v>
      </c>
      <c r="L15" s="16">
        <v>0.7</v>
      </c>
      <c r="M15" s="16">
        <v>0.3</v>
      </c>
      <c r="N15" s="10">
        <f>E7*N14</f>
        <v>240</v>
      </c>
      <c r="O15" s="10">
        <f>E7*O14</f>
        <v>560</v>
      </c>
      <c r="AC15" s="4"/>
      <c r="AF15" s="4"/>
      <c r="AI15" s="4"/>
      <c r="AL15" s="4"/>
      <c r="AO15" s="4"/>
      <c r="AR15" s="4"/>
      <c r="AU15" s="4"/>
      <c r="AV15" s="1"/>
      <c r="AW15" s="1"/>
      <c r="AX15" s="4"/>
    </row>
    <row r="16" spans="1:50" s="3" customFormat="1" ht="18" customHeight="1" x14ac:dyDescent="0.25">
      <c r="A16" s="23" t="s">
        <v>13</v>
      </c>
      <c r="B16" s="93" t="s">
        <v>47</v>
      </c>
      <c r="C16" s="93"/>
      <c r="D16" s="93"/>
      <c r="E16" s="24">
        <v>601</v>
      </c>
      <c r="F16" s="5" t="s">
        <v>61</v>
      </c>
      <c r="G16" s="6"/>
      <c r="H16" s="6"/>
      <c r="I16" s="6"/>
      <c r="K16" s="33" t="s">
        <v>58</v>
      </c>
      <c r="L16" s="16">
        <v>0.3</v>
      </c>
      <c r="M16" s="16">
        <v>0.7</v>
      </c>
      <c r="N16" s="5">
        <f>E8*N14</f>
        <v>2234700</v>
      </c>
      <c r="O16" s="5">
        <f>E8*O14</f>
        <v>5214300</v>
      </c>
      <c r="AC16" s="4"/>
      <c r="AF16" s="4"/>
      <c r="AI16" s="4"/>
      <c r="AL16" s="4"/>
      <c r="AO16" s="4"/>
      <c r="AR16" s="4"/>
      <c r="AU16" s="4"/>
      <c r="AV16" s="1"/>
      <c r="AW16" s="1"/>
      <c r="AX16" s="4"/>
    </row>
    <row r="17" spans="1:50" s="3" customFormat="1" ht="18" customHeight="1" thickBot="1" x14ac:dyDescent="0.3">
      <c r="B17" s="1"/>
      <c r="C17" s="1"/>
      <c r="D17" s="1"/>
      <c r="E17" s="1"/>
      <c r="F17" s="1"/>
      <c r="G17" s="1"/>
      <c r="H17" s="1"/>
      <c r="I17" s="6"/>
      <c r="AC17" s="4"/>
      <c r="AF17" s="4"/>
      <c r="AI17" s="4"/>
      <c r="AL17" s="4"/>
      <c r="AO17" s="4"/>
      <c r="AR17" s="4"/>
      <c r="AU17" s="4"/>
      <c r="AV17" s="1"/>
      <c r="AW17" s="1"/>
      <c r="AX17" s="4"/>
    </row>
    <row r="18" spans="1:50" s="3" customFormat="1" ht="39" customHeight="1" thickBot="1" x14ac:dyDescent="0.3">
      <c r="A18" s="102" t="s">
        <v>81</v>
      </c>
      <c r="B18" s="103"/>
      <c r="C18" s="103"/>
      <c r="D18" s="103"/>
      <c r="E18" s="103"/>
      <c r="F18" s="104"/>
      <c r="G18" s="81" t="s">
        <v>37</v>
      </c>
      <c r="H18" s="82"/>
      <c r="I18" s="83"/>
      <c r="J18" s="108" t="s">
        <v>75</v>
      </c>
      <c r="K18" s="109"/>
      <c r="L18" s="110"/>
      <c r="M18" s="111" t="s">
        <v>76</v>
      </c>
      <c r="N18" s="112"/>
      <c r="O18" s="113"/>
      <c r="P18" s="81" t="s">
        <v>39</v>
      </c>
      <c r="Q18" s="82"/>
      <c r="R18" s="114"/>
      <c r="S18" s="90" t="s">
        <v>41</v>
      </c>
      <c r="T18" s="91"/>
      <c r="U18" s="92"/>
      <c r="V18" s="81" t="s">
        <v>42</v>
      </c>
      <c r="W18" s="82"/>
      <c r="X18" s="114"/>
      <c r="Y18" s="87" t="s">
        <v>43</v>
      </c>
      <c r="Z18" s="88"/>
      <c r="AA18" s="89"/>
      <c r="AB18" s="81" t="s">
        <v>40</v>
      </c>
      <c r="AC18" s="82"/>
      <c r="AD18" s="83"/>
      <c r="AE18" s="81" t="s">
        <v>70</v>
      </c>
      <c r="AF18" s="82"/>
      <c r="AG18" s="83"/>
      <c r="AH18" s="81" t="s">
        <v>46</v>
      </c>
      <c r="AI18" s="82"/>
      <c r="AJ18" s="83"/>
      <c r="AK18" s="81" t="s">
        <v>48</v>
      </c>
      <c r="AL18" s="82"/>
      <c r="AM18" s="83"/>
      <c r="AO18" s="4"/>
      <c r="AR18" s="4"/>
      <c r="AU18" s="4"/>
      <c r="AV18" s="1"/>
      <c r="AW18" s="1"/>
      <c r="AX18" s="4"/>
    </row>
    <row r="19" spans="1:50" s="3" customFormat="1" ht="28.5" customHeight="1" thickBot="1" x14ac:dyDescent="0.3">
      <c r="A19" s="105"/>
      <c r="B19" s="106"/>
      <c r="C19" s="106"/>
      <c r="D19" s="106"/>
      <c r="E19" s="106"/>
      <c r="F19" s="107"/>
      <c r="G19" s="90">
        <f>E6</f>
        <v>28618000</v>
      </c>
      <c r="H19" s="91"/>
      <c r="I19" s="92"/>
      <c r="J19" s="90">
        <f>E7</f>
        <v>800</v>
      </c>
      <c r="K19" s="91"/>
      <c r="L19" s="92"/>
      <c r="M19" s="90">
        <f>E8</f>
        <v>7449000</v>
      </c>
      <c r="N19" s="91"/>
      <c r="O19" s="92"/>
      <c r="P19" s="90">
        <f>E9</f>
        <v>4518000</v>
      </c>
      <c r="Q19" s="91"/>
      <c r="R19" s="91"/>
      <c r="S19" s="117">
        <f>E10</f>
        <v>4890000</v>
      </c>
      <c r="T19" s="118"/>
      <c r="U19" s="119"/>
      <c r="V19" s="84">
        <f>E11</f>
        <v>0</v>
      </c>
      <c r="W19" s="85"/>
      <c r="X19" s="86"/>
      <c r="Y19" s="81">
        <f>E12</f>
        <v>4</v>
      </c>
      <c r="Z19" s="82"/>
      <c r="AA19" s="83"/>
      <c r="AB19" s="87">
        <f>E13</f>
        <v>500000</v>
      </c>
      <c r="AC19" s="88"/>
      <c r="AD19" s="89"/>
      <c r="AE19" s="81">
        <f>E14</f>
        <v>1009000</v>
      </c>
      <c r="AF19" s="82"/>
      <c r="AG19" s="83"/>
      <c r="AH19" s="90">
        <f>E15</f>
        <v>80</v>
      </c>
      <c r="AI19" s="91"/>
      <c r="AJ19" s="92"/>
      <c r="AK19" s="81">
        <f>E16</f>
        <v>601</v>
      </c>
      <c r="AL19" s="82"/>
      <c r="AM19" s="83"/>
      <c r="AO19" s="4"/>
      <c r="AR19" s="4"/>
      <c r="AU19" s="4"/>
      <c r="AV19" s="1"/>
      <c r="AW19" s="1"/>
      <c r="AX19" s="4"/>
    </row>
    <row r="20" spans="1:50" s="3" customFormat="1" ht="33.75" thickBot="1" x14ac:dyDescent="0.3">
      <c r="A20" s="34" t="s">
        <v>23</v>
      </c>
      <c r="B20" s="35" t="s">
        <v>32</v>
      </c>
      <c r="C20" s="36" t="s">
        <v>22</v>
      </c>
      <c r="D20" s="36" t="s">
        <v>33</v>
      </c>
      <c r="E20" s="36" t="s">
        <v>0</v>
      </c>
      <c r="F20" s="37" t="s">
        <v>64</v>
      </c>
      <c r="G20" s="44" t="s">
        <v>19</v>
      </c>
      <c r="H20" s="45" t="s">
        <v>18</v>
      </c>
      <c r="I20" s="46" t="s">
        <v>17</v>
      </c>
      <c r="J20" s="52" t="s">
        <v>52</v>
      </c>
      <c r="K20" s="45" t="s">
        <v>18</v>
      </c>
      <c r="L20" s="46" t="s">
        <v>17</v>
      </c>
      <c r="M20" s="44" t="s">
        <v>19</v>
      </c>
      <c r="N20" s="45" t="s">
        <v>77</v>
      </c>
      <c r="O20" s="46" t="s">
        <v>78</v>
      </c>
      <c r="P20" s="44" t="s">
        <v>19</v>
      </c>
      <c r="Q20" s="45" t="s">
        <v>18</v>
      </c>
      <c r="R20" s="56" t="s">
        <v>17</v>
      </c>
      <c r="S20" s="57" t="s">
        <v>19</v>
      </c>
      <c r="T20" s="58" t="s">
        <v>18</v>
      </c>
      <c r="U20" s="59" t="s">
        <v>17</v>
      </c>
      <c r="V20" s="57" t="s">
        <v>19</v>
      </c>
      <c r="W20" s="58" t="s">
        <v>18</v>
      </c>
      <c r="X20" s="60" t="s">
        <v>17</v>
      </c>
      <c r="Y20" s="61" t="s">
        <v>68</v>
      </c>
      <c r="Z20" s="62" t="s">
        <v>69</v>
      </c>
      <c r="AA20" s="63" t="s">
        <v>17</v>
      </c>
      <c r="AB20" s="61" t="s">
        <v>19</v>
      </c>
      <c r="AC20" s="62" t="s">
        <v>18</v>
      </c>
      <c r="AD20" s="63" t="s">
        <v>17</v>
      </c>
      <c r="AE20" s="61" t="s">
        <v>19</v>
      </c>
      <c r="AF20" s="62" t="s">
        <v>18</v>
      </c>
      <c r="AG20" s="63" t="s">
        <v>17</v>
      </c>
      <c r="AH20" s="61" t="s">
        <v>19</v>
      </c>
      <c r="AI20" s="62" t="s">
        <v>18</v>
      </c>
      <c r="AJ20" s="63" t="s">
        <v>17</v>
      </c>
      <c r="AK20" s="61" t="s">
        <v>19</v>
      </c>
      <c r="AL20" s="62" t="s">
        <v>18</v>
      </c>
      <c r="AM20" s="63" t="s">
        <v>17</v>
      </c>
      <c r="AO20" s="4"/>
      <c r="AR20" s="4"/>
      <c r="AU20" s="4"/>
      <c r="AV20" s="1"/>
      <c r="AW20" s="1"/>
      <c r="AX20" s="4"/>
    </row>
    <row r="21" spans="1:50" s="3" customFormat="1" ht="18" customHeight="1" thickBot="1" x14ac:dyDescent="0.3">
      <c r="A21" s="38">
        <v>1</v>
      </c>
      <c r="B21" s="39" t="s">
        <v>84</v>
      </c>
      <c r="C21" s="40" t="s">
        <v>83</v>
      </c>
      <c r="D21" s="40" t="s">
        <v>72</v>
      </c>
      <c r="E21" s="40" t="s">
        <v>82</v>
      </c>
      <c r="F21" s="41">
        <f t="shared" ref="F21:F37" si="0">IFERROR((VLOOKUP(E21,$H$6:$I$12,2,FALSE)),0)</f>
        <v>2</v>
      </c>
      <c r="G21" s="47">
        <f t="shared" ref="G21:G37" si="1">ROUNDUP(($E$6/$F$38)*F21,-3)</f>
        <v>2290000</v>
      </c>
      <c r="H21" s="48">
        <v>4758</v>
      </c>
      <c r="I21" s="51">
        <f t="shared" ref="I21:I37" si="2">H21/G21</f>
        <v>2.0777292576419212E-3</v>
      </c>
      <c r="J21" s="53">
        <f>IF(D21="珠石部",ROUNDUP(($N$15/$M$10)*F21,1),IF(D21="金飾部",ROUNDUP(($O$15/$M$11)*F21,1),IF(D21="鐘錶部",ROUNDUP(($N$15/$M$10)*F21,1))))</f>
        <v>41.800000000000004</v>
      </c>
      <c r="K21" s="54">
        <v>0.217</v>
      </c>
      <c r="L21" s="49">
        <f>K21/J21</f>
        <v>5.1913875598086122E-3</v>
      </c>
      <c r="M21" s="47">
        <f>IF(D21="珠石部",ROUNDUP(($O$16/$M$10)*F21,-3),IF(D21="金飾部",ROUNDUP(($N$16/$M$11)*F21,-3),IF(D21="鐘錶部",ROUNDUP(($O$16/$M$10)*F21,-3))))</f>
        <v>907000</v>
      </c>
      <c r="N21" s="48">
        <v>0</v>
      </c>
      <c r="O21" s="49">
        <f>N21/M21</f>
        <v>0</v>
      </c>
      <c r="P21" s="47">
        <f t="shared" ref="P21:P37" si="3">ROUNDUP(($E$9/$F$38)*F21,-3)</f>
        <v>362000</v>
      </c>
      <c r="Q21" s="48"/>
      <c r="R21" s="70">
        <f>Q21/P21</f>
        <v>0</v>
      </c>
      <c r="S21" s="47">
        <f t="shared" ref="S21:S37" si="4">ROUNDUP(($E$10/$F$38)*F21,-3)</f>
        <v>392000</v>
      </c>
      <c r="T21" s="48">
        <v>0</v>
      </c>
      <c r="U21" s="49">
        <f>T21/S21</f>
        <v>0</v>
      </c>
      <c r="V21" s="47">
        <f t="shared" ref="V21:V37" si="5">ROUNDUP(($E$11/$F$38)*F21,-3)</f>
        <v>0</v>
      </c>
      <c r="W21" s="48"/>
      <c r="X21" s="49" t="e">
        <f>W21/V21</f>
        <v>#DIV/0!</v>
      </c>
      <c r="Y21" s="71">
        <f>Y19</f>
        <v>4</v>
      </c>
      <c r="Z21" s="65">
        <v>0</v>
      </c>
      <c r="AA21" s="66">
        <f>Z21/Y21</f>
        <v>0</v>
      </c>
      <c r="AB21" s="67">
        <f>AB19</f>
        <v>500000</v>
      </c>
      <c r="AC21" s="68">
        <v>0</v>
      </c>
      <c r="AD21" s="66">
        <f>AC21/AB21</f>
        <v>0</v>
      </c>
      <c r="AE21" s="64">
        <f>AE19</f>
        <v>1009000</v>
      </c>
      <c r="AF21" s="65">
        <v>251300</v>
      </c>
      <c r="AG21" s="66">
        <f>AF21/AE21</f>
        <v>0.24905847373637266</v>
      </c>
      <c r="AH21" s="64">
        <f>AH19</f>
        <v>80</v>
      </c>
      <c r="AI21" s="65">
        <v>94</v>
      </c>
      <c r="AJ21" s="66">
        <f>AI21/AH21</f>
        <v>1.175</v>
      </c>
      <c r="AK21" s="64">
        <f>AK19</f>
        <v>601</v>
      </c>
      <c r="AL21" s="65">
        <v>106</v>
      </c>
      <c r="AM21" s="66">
        <f>AL21/AK21</f>
        <v>0.17637271214642264</v>
      </c>
      <c r="AO21" s="4"/>
      <c r="AR21" s="4"/>
      <c r="AU21" s="4"/>
      <c r="AV21" s="1"/>
      <c r="AW21" s="1"/>
      <c r="AX21" s="4"/>
    </row>
    <row r="22" spans="1:50" s="3" customFormat="1" ht="18" customHeight="1" x14ac:dyDescent="0.25">
      <c r="A22" s="42">
        <v>2</v>
      </c>
      <c r="B22" s="27" t="s">
        <v>85</v>
      </c>
      <c r="C22" s="28" t="s">
        <v>86</v>
      </c>
      <c r="D22" s="28" t="s">
        <v>35</v>
      </c>
      <c r="E22" s="28" t="s">
        <v>87</v>
      </c>
      <c r="F22" s="43">
        <f t="shared" si="0"/>
        <v>2</v>
      </c>
      <c r="G22" s="50">
        <f t="shared" si="1"/>
        <v>2290000</v>
      </c>
      <c r="H22" s="25">
        <v>171827</v>
      </c>
      <c r="I22" s="51">
        <f t="shared" si="2"/>
        <v>7.5033624454148476E-2</v>
      </c>
      <c r="J22" s="55">
        <f t="shared" ref="J22:J37" si="6">IF(D22="珠石部",ROUNDUP(($N$15/$M$10)*F22,1),IF(D22="金飾部",ROUNDUP(($O$15/$M$11)*F22,1),IF(D22="鐘錶部",ROUNDUP(($N$15/$M$10)*F22,1))))</f>
        <v>41.800000000000004</v>
      </c>
      <c r="K22" s="26">
        <v>3.2690000000000001</v>
      </c>
      <c r="L22" s="51">
        <f t="shared" ref="L22:L37" si="7">K22/J22</f>
        <v>7.8205741626794251E-2</v>
      </c>
      <c r="M22" s="50">
        <f t="shared" ref="M22:M37" si="8">IF(D22="珠石部",ROUNDUP(($O$16/$M$10)*F22,-3),IF(D22="金飾部",ROUNDUP(($N$16/$M$11)*F22,-3),IF(D22="鐘錶部",ROUNDUP(($O$16/$M$10)*F22,-3))))</f>
        <v>907000</v>
      </c>
      <c r="N22" s="25">
        <v>83220</v>
      </c>
      <c r="O22" s="51">
        <f t="shared" ref="O22:O37" si="9">N22/M22</f>
        <v>9.1753031973539137E-2</v>
      </c>
      <c r="P22" s="50">
        <f t="shared" si="3"/>
        <v>362000</v>
      </c>
      <c r="Q22" s="25">
        <v>14226</v>
      </c>
      <c r="R22" s="69">
        <f t="shared" ref="R22:R37" si="10">Q22/P22</f>
        <v>3.9298342541436465E-2</v>
      </c>
      <c r="S22" s="50">
        <f t="shared" si="4"/>
        <v>392000</v>
      </c>
      <c r="T22" s="25">
        <v>44888</v>
      </c>
      <c r="U22" s="51">
        <f t="shared" ref="U22:U37" si="11">T22/S22</f>
        <v>0.11451020408163265</v>
      </c>
      <c r="V22" s="50">
        <f t="shared" si="5"/>
        <v>0</v>
      </c>
      <c r="W22" s="25"/>
      <c r="X22" s="51" t="e">
        <f t="shared" ref="X22:X37" si="12">W22/V22</f>
        <v>#DIV/0!</v>
      </c>
      <c r="Y22" s="1"/>
      <c r="Z22" s="1"/>
      <c r="AA22" s="2"/>
      <c r="AB22" s="2"/>
      <c r="AC22" s="2"/>
      <c r="AD22" s="1"/>
      <c r="AG22" s="4"/>
      <c r="AJ22" s="4"/>
      <c r="AK22" s="4"/>
      <c r="AL22" s="4"/>
      <c r="AO22" s="4"/>
      <c r="AR22" s="4"/>
      <c r="AU22" s="4"/>
      <c r="AV22" s="1"/>
      <c r="AW22" s="1"/>
      <c r="AX22" s="4"/>
    </row>
    <row r="23" spans="1:50" s="3" customFormat="1" ht="18" customHeight="1" x14ac:dyDescent="0.25">
      <c r="A23" s="42">
        <v>3</v>
      </c>
      <c r="B23" s="27" t="s">
        <v>88</v>
      </c>
      <c r="C23" s="28" t="s">
        <v>89</v>
      </c>
      <c r="D23" s="28" t="s">
        <v>35</v>
      </c>
      <c r="E23" s="28" t="s">
        <v>90</v>
      </c>
      <c r="F23" s="43">
        <f t="shared" si="0"/>
        <v>2</v>
      </c>
      <c r="G23" s="50">
        <f t="shared" si="1"/>
        <v>2290000</v>
      </c>
      <c r="H23" s="25">
        <v>239499</v>
      </c>
      <c r="I23" s="51">
        <f t="shared" si="2"/>
        <v>0.10458471615720524</v>
      </c>
      <c r="J23" s="55">
        <f t="shared" si="6"/>
        <v>41.800000000000004</v>
      </c>
      <c r="K23" s="26">
        <v>2.923</v>
      </c>
      <c r="L23" s="51">
        <f t="shared" si="7"/>
        <v>6.992822966507177E-2</v>
      </c>
      <c r="M23" s="50">
        <f t="shared" si="8"/>
        <v>907000</v>
      </c>
      <c r="N23" s="25">
        <v>156463</v>
      </c>
      <c r="O23" s="51">
        <f t="shared" si="9"/>
        <v>0.17250606394707829</v>
      </c>
      <c r="P23" s="50">
        <f t="shared" si="3"/>
        <v>362000</v>
      </c>
      <c r="Q23" s="25">
        <v>18373</v>
      </c>
      <c r="R23" s="69">
        <f t="shared" si="10"/>
        <v>5.0754143646408838E-2</v>
      </c>
      <c r="S23" s="50">
        <f t="shared" si="4"/>
        <v>392000</v>
      </c>
      <c r="T23" s="25">
        <v>70925</v>
      </c>
      <c r="U23" s="51">
        <f t="shared" si="11"/>
        <v>0.1809311224489796</v>
      </c>
      <c r="V23" s="50">
        <f t="shared" si="5"/>
        <v>0</v>
      </c>
      <c r="W23" s="25"/>
      <c r="X23" s="51" t="e">
        <f t="shared" si="12"/>
        <v>#DIV/0!</v>
      </c>
      <c r="Y23" s="1"/>
      <c r="Z23" s="1"/>
      <c r="AA23" s="2"/>
      <c r="AB23" s="2"/>
      <c r="AC23" s="2"/>
      <c r="AD23" s="1"/>
      <c r="AG23" s="4"/>
      <c r="AJ23" s="4"/>
      <c r="AK23" s="4"/>
      <c r="AL23" s="4"/>
      <c r="AO23" s="4"/>
      <c r="AR23" s="4"/>
      <c r="AU23" s="4"/>
      <c r="AV23" s="1"/>
      <c r="AW23" s="1"/>
      <c r="AX23" s="4"/>
    </row>
    <row r="24" spans="1:50" s="3" customFormat="1" ht="18" customHeight="1" x14ac:dyDescent="0.25">
      <c r="A24" s="42">
        <v>4</v>
      </c>
      <c r="B24" s="27" t="s">
        <v>91</v>
      </c>
      <c r="C24" s="28" t="s">
        <v>92</v>
      </c>
      <c r="D24" s="28" t="s">
        <v>35</v>
      </c>
      <c r="E24" s="28" t="s">
        <v>90</v>
      </c>
      <c r="F24" s="43">
        <f t="shared" si="0"/>
        <v>2</v>
      </c>
      <c r="G24" s="50">
        <f t="shared" si="1"/>
        <v>2290000</v>
      </c>
      <c r="H24" s="25">
        <v>170075</v>
      </c>
      <c r="I24" s="51">
        <f t="shared" si="2"/>
        <v>7.4268558951965061E-2</v>
      </c>
      <c r="J24" s="55">
        <f t="shared" si="6"/>
        <v>41.800000000000004</v>
      </c>
      <c r="K24" s="26">
        <v>1.4790000000000001</v>
      </c>
      <c r="L24" s="51">
        <f t="shared" si="7"/>
        <v>3.5382775119617224E-2</v>
      </c>
      <c r="M24" s="50">
        <f t="shared" si="8"/>
        <v>907000</v>
      </c>
      <c r="N24" s="25">
        <v>108490</v>
      </c>
      <c r="O24" s="51">
        <f t="shared" si="9"/>
        <v>0.1196141124586549</v>
      </c>
      <c r="P24" s="50">
        <f t="shared" si="3"/>
        <v>362000</v>
      </c>
      <c r="Q24" s="25">
        <v>27612</v>
      </c>
      <c r="R24" s="69">
        <f t="shared" si="10"/>
        <v>7.6276243093922655E-2</v>
      </c>
      <c r="S24" s="50">
        <f t="shared" si="4"/>
        <v>392000</v>
      </c>
      <c r="T24" s="25">
        <v>63001</v>
      </c>
      <c r="U24" s="51">
        <f t="shared" si="11"/>
        <v>0.16071683673469389</v>
      </c>
      <c r="V24" s="50">
        <f t="shared" si="5"/>
        <v>0</v>
      </c>
      <c r="W24" s="25"/>
      <c r="X24" s="51" t="e">
        <f t="shared" si="12"/>
        <v>#DIV/0!</v>
      </c>
      <c r="Y24" s="1"/>
      <c r="Z24" s="1"/>
      <c r="AA24" s="2"/>
      <c r="AB24" s="2"/>
      <c r="AC24" s="2"/>
      <c r="AD24" s="1"/>
      <c r="AG24" s="4"/>
      <c r="AJ24" s="4"/>
      <c r="AK24" s="4"/>
      <c r="AL24" s="4"/>
      <c r="AO24" s="4"/>
      <c r="AR24" s="4"/>
      <c r="AU24" s="4"/>
      <c r="AV24" s="1"/>
      <c r="AW24" s="1"/>
      <c r="AX24" s="4"/>
    </row>
    <row r="25" spans="1:50" s="3" customFormat="1" ht="18" customHeight="1" x14ac:dyDescent="0.25">
      <c r="A25" s="42">
        <v>5</v>
      </c>
      <c r="B25" s="27" t="s">
        <v>93</v>
      </c>
      <c r="C25" s="28" t="s">
        <v>94</v>
      </c>
      <c r="D25" s="28" t="s">
        <v>95</v>
      </c>
      <c r="E25" s="28" t="s">
        <v>87</v>
      </c>
      <c r="F25" s="43">
        <f t="shared" si="0"/>
        <v>2</v>
      </c>
      <c r="G25" s="50">
        <f t="shared" si="1"/>
        <v>2290000</v>
      </c>
      <c r="H25" s="25">
        <v>144338</v>
      </c>
      <c r="I25" s="51">
        <f t="shared" si="2"/>
        <v>6.3029694323144106E-2</v>
      </c>
      <c r="J25" s="55">
        <f t="shared" si="6"/>
        <v>83</v>
      </c>
      <c r="K25" s="26">
        <v>6.133</v>
      </c>
      <c r="L25" s="51">
        <f t="shared" si="7"/>
        <v>7.3891566265060243E-2</v>
      </c>
      <c r="M25" s="50">
        <f t="shared" si="8"/>
        <v>332000</v>
      </c>
      <c r="N25" s="25">
        <v>0</v>
      </c>
      <c r="O25" s="51">
        <f t="shared" si="9"/>
        <v>0</v>
      </c>
      <c r="P25" s="50">
        <f t="shared" si="3"/>
        <v>362000</v>
      </c>
      <c r="Q25" s="25">
        <v>11297</v>
      </c>
      <c r="R25" s="69">
        <f t="shared" si="10"/>
        <v>3.1207182320441989E-2</v>
      </c>
      <c r="S25" s="50">
        <f t="shared" si="4"/>
        <v>392000</v>
      </c>
      <c r="T25" s="25">
        <v>5528</v>
      </c>
      <c r="U25" s="51">
        <f t="shared" si="11"/>
        <v>1.410204081632653E-2</v>
      </c>
      <c r="V25" s="50">
        <f t="shared" si="5"/>
        <v>0</v>
      </c>
      <c r="W25" s="25"/>
      <c r="X25" s="51" t="e">
        <f t="shared" si="12"/>
        <v>#DIV/0!</v>
      </c>
      <c r="Y25" s="1"/>
      <c r="Z25" s="1"/>
      <c r="AA25" s="2"/>
      <c r="AB25" s="2"/>
      <c r="AC25" s="2"/>
      <c r="AD25" s="1"/>
      <c r="AG25" s="4"/>
      <c r="AJ25" s="4"/>
      <c r="AK25" s="4"/>
      <c r="AL25" s="4"/>
      <c r="AO25" s="4"/>
      <c r="AR25" s="4"/>
      <c r="AU25" s="4"/>
      <c r="AV25" s="1"/>
      <c r="AW25" s="1"/>
      <c r="AX25" s="4"/>
    </row>
    <row r="26" spans="1:50" s="3" customFormat="1" ht="18" customHeight="1" x14ac:dyDescent="0.25">
      <c r="A26" s="42">
        <v>6</v>
      </c>
      <c r="B26" s="27" t="s">
        <v>96</v>
      </c>
      <c r="C26" s="28" t="s">
        <v>97</v>
      </c>
      <c r="D26" s="28" t="s">
        <v>95</v>
      </c>
      <c r="E26" s="28" t="s">
        <v>101</v>
      </c>
      <c r="F26" s="43">
        <f t="shared" si="0"/>
        <v>2</v>
      </c>
      <c r="G26" s="50">
        <f t="shared" si="1"/>
        <v>2290000</v>
      </c>
      <c r="H26" s="25">
        <v>501815</v>
      </c>
      <c r="I26" s="51">
        <f t="shared" si="2"/>
        <v>0.21913318777292576</v>
      </c>
      <c r="J26" s="55">
        <f t="shared" si="6"/>
        <v>83</v>
      </c>
      <c r="K26" s="26">
        <v>17.61</v>
      </c>
      <c r="L26" s="51">
        <f t="shared" si="7"/>
        <v>0.21216867469879516</v>
      </c>
      <c r="M26" s="50">
        <f t="shared" si="8"/>
        <v>332000</v>
      </c>
      <c r="N26" s="25">
        <v>8011</v>
      </c>
      <c r="O26" s="51">
        <f t="shared" si="9"/>
        <v>2.4129518072289156E-2</v>
      </c>
      <c r="P26" s="50">
        <f t="shared" si="3"/>
        <v>362000</v>
      </c>
      <c r="Q26" s="25">
        <v>92358</v>
      </c>
      <c r="R26" s="69">
        <f t="shared" si="10"/>
        <v>0.25513259668508287</v>
      </c>
      <c r="S26" s="50">
        <f t="shared" si="4"/>
        <v>392000</v>
      </c>
      <c r="T26" s="25">
        <v>46571</v>
      </c>
      <c r="U26" s="51">
        <f t="shared" si="11"/>
        <v>0.11880357142857143</v>
      </c>
      <c r="V26" s="50">
        <f t="shared" si="5"/>
        <v>0</v>
      </c>
      <c r="W26" s="25"/>
      <c r="X26" s="51" t="e">
        <f t="shared" si="12"/>
        <v>#DIV/0!</v>
      </c>
      <c r="Y26" s="1"/>
      <c r="Z26" s="1"/>
      <c r="AA26" s="2"/>
      <c r="AB26" s="2"/>
      <c r="AC26" s="2"/>
      <c r="AD26" s="1"/>
      <c r="AG26" s="4"/>
      <c r="AJ26" s="4"/>
      <c r="AK26" s="4"/>
      <c r="AL26" s="4"/>
      <c r="AO26" s="4"/>
      <c r="AR26" s="4"/>
      <c r="AU26" s="4"/>
      <c r="AV26" s="1"/>
      <c r="AW26" s="1"/>
      <c r="AX26" s="4"/>
    </row>
    <row r="27" spans="1:50" s="3" customFormat="1" ht="18" customHeight="1" x14ac:dyDescent="0.25">
      <c r="A27" s="42">
        <v>7</v>
      </c>
      <c r="B27" s="27" t="s">
        <v>98</v>
      </c>
      <c r="C27" s="28" t="s">
        <v>99</v>
      </c>
      <c r="D27" s="28" t="s">
        <v>35</v>
      </c>
      <c r="E27" s="28" t="s">
        <v>100</v>
      </c>
      <c r="F27" s="43">
        <f t="shared" si="0"/>
        <v>1.5</v>
      </c>
      <c r="G27" s="50">
        <f t="shared" si="1"/>
        <v>1718000</v>
      </c>
      <c r="H27" s="25">
        <v>534699</v>
      </c>
      <c r="I27" s="51">
        <f t="shared" si="2"/>
        <v>0.31123341094295692</v>
      </c>
      <c r="J27" s="55">
        <f t="shared" si="6"/>
        <v>31.400000000000002</v>
      </c>
      <c r="K27" s="26">
        <v>8.5850000000000009</v>
      </c>
      <c r="L27" s="51">
        <f t="shared" si="7"/>
        <v>0.27340764331210193</v>
      </c>
      <c r="M27" s="50">
        <f t="shared" si="8"/>
        <v>681000</v>
      </c>
      <c r="N27" s="25">
        <v>322890</v>
      </c>
      <c r="O27" s="51">
        <f t="shared" si="9"/>
        <v>0.47414096916299558</v>
      </c>
      <c r="P27" s="50">
        <f t="shared" si="3"/>
        <v>272000</v>
      </c>
      <c r="Q27" s="25">
        <v>20253</v>
      </c>
      <c r="R27" s="69">
        <f t="shared" si="10"/>
        <v>7.4459558823529406E-2</v>
      </c>
      <c r="S27" s="50">
        <f t="shared" si="4"/>
        <v>294000</v>
      </c>
      <c r="T27" s="25">
        <v>140093</v>
      </c>
      <c r="U27" s="51">
        <f t="shared" si="11"/>
        <v>0.47650680272108842</v>
      </c>
      <c r="V27" s="50">
        <f t="shared" si="5"/>
        <v>0</v>
      </c>
      <c r="W27" s="25"/>
      <c r="X27" s="51" t="e">
        <f t="shared" si="12"/>
        <v>#DIV/0!</v>
      </c>
      <c r="Y27" s="1"/>
      <c r="Z27" s="1"/>
      <c r="AA27" s="2"/>
      <c r="AB27" s="2"/>
      <c r="AC27" s="2"/>
      <c r="AD27" s="1"/>
      <c r="AG27" s="4"/>
      <c r="AJ27" s="4"/>
      <c r="AK27" s="4"/>
      <c r="AL27" s="4"/>
      <c r="AO27" s="4"/>
      <c r="AR27" s="4"/>
      <c r="AU27" s="4"/>
      <c r="AV27" s="1"/>
      <c r="AW27" s="1"/>
      <c r="AX27" s="4"/>
    </row>
    <row r="28" spans="1:50" s="3" customFormat="1" ht="18" customHeight="1" x14ac:dyDescent="0.25">
      <c r="A28" s="42">
        <v>8</v>
      </c>
      <c r="B28" s="27" t="s">
        <v>102</v>
      </c>
      <c r="C28" s="28" t="s">
        <v>103</v>
      </c>
      <c r="D28" s="28" t="s">
        <v>95</v>
      </c>
      <c r="E28" s="28" t="s">
        <v>100</v>
      </c>
      <c r="F28" s="43">
        <f t="shared" si="0"/>
        <v>1.5</v>
      </c>
      <c r="G28" s="50">
        <f t="shared" si="1"/>
        <v>1718000</v>
      </c>
      <c r="H28" s="25">
        <v>288697</v>
      </c>
      <c r="I28" s="51">
        <f t="shared" si="2"/>
        <v>0.16804249126891735</v>
      </c>
      <c r="J28" s="55">
        <f t="shared" si="6"/>
        <v>62.300000000000004</v>
      </c>
      <c r="K28" s="26">
        <v>9.5869999999999997</v>
      </c>
      <c r="L28" s="51">
        <f t="shared" si="7"/>
        <v>0.153884430176565</v>
      </c>
      <c r="M28" s="50">
        <f t="shared" si="8"/>
        <v>249000</v>
      </c>
      <c r="N28" s="25">
        <v>8542</v>
      </c>
      <c r="O28" s="51">
        <f t="shared" si="9"/>
        <v>3.4305220883534139E-2</v>
      </c>
      <c r="P28" s="50">
        <f t="shared" si="3"/>
        <v>272000</v>
      </c>
      <c r="Q28" s="25">
        <v>60314</v>
      </c>
      <c r="R28" s="69">
        <f t="shared" si="10"/>
        <v>0.22174264705882352</v>
      </c>
      <c r="S28" s="50">
        <f t="shared" si="4"/>
        <v>294000</v>
      </c>
      <c r="T28" s="25">
        <v>30770</v>
      </c>
      <c r="U28" s="51">
        <f t="shared" si="11"/>
        <v>0.10465986394557823</v>
      </c>
      <c r="V28" s="50">
        <f t="shared" si="5"/>
        <v>0</v>
      </c>
      <c r="W28" s="25"/>
      <c r="X28" s="51" t="e">
        <f t="shared" si="12"/>
        <v>#DIV/0!</v>
      </c>
      <c r="Y28" s="1"/>
      <c r="Z28" s="1"/>
      <c r="AA28" s="2"/>
      <c r="AB28" s="2"/>
      <c r="AC28" s="2"/>
      <c r="AD28" s="1"/>
      <c r="AG28" s="4"/>
      <c r="AJ28" s="4"/>
      <c r="AK28" s="4"/>
      <c r="AL28" s="4"/>
      <c r="AO28" s="4"/>
      <c r="AR28" s="4"/>
      <c r="AU28" s="4"/>
      <c r="AV28" s="1"/>
      <c r="AW28" s="1"/>
      <c r="AX28" s="4"/>
    </row>
    <row r="29" spans="1:50" s="3" customFormat="1" ht="18" customHeight="1" x14ac:dyDescent="0.25">
      <c r="A29" s="42">
        <v>9</v>
      </c>
      <c r="B29" s="27" t="s">
        <v>104</v>
      </c>
      <c r="C29" s="28" t="s">
        <v>105</v>
      </c>
      <c r="D29" s="28" t="s">
        <v>95</v>
      </c>
      <c r="E29" s="28" t="s">
        <v>100</v>
      </c>
      <c r="F29" s="43">
        <f t="shared" si="0"/>
        <v>1.5</v>
      </c>
      <c r="G29" s="50">
        <f t="shared" si="1"/>
        <v>1718000</v>
      </c>
      <c r="H29" s="25">
        <v>326943</v>
      </c>
      <c r="I29" s="51">
        <f t="shared" si="2"/>
        <v>0.19030442374854481</v>
      </c>
      <c r="J29" s="55">
        <f t="shared" si="6"/>
        <v>62.300000000000004</v>
      </c>
      <c r="K29" s="26">
        <v>12.449</v>
      </c>
      <c r="L29" s="51">
        <f t="shared" si="7"/>
        <v>0.1998234349919743</v>
      </c>
      <c r="M29" s="50">
        <f t="shared" si="8"/>
        <v>249000</v>
      </c>
      <c r="N29" s="25">
        <v>15628</v>
      </c>
      <c r="O29" s="51">
        <f t="shared" si="9"/>
        <v>6.2763052208835338E-2</v>
      </c>
      <c r="P29" s="50">
        <f t="shared" si="3"/>
        <v>272000</v>
      </c>
      <c r="Q29" s="25">
        <v>31398</v>
      </c>
      <c r="R29" s="69">
        <f t="shared" si="10"/>
        <v>0.11543382352941177</v>
      </c>
      <c r="S29" s="50">
        <f t="shared" si="4"/>
        <v>294000</v>
      </c>
      <c r="T29" s="25">
        <v>22608</v>
      </c>
      <c r="U29" s="51">
        <f t="shared" si="11"/>
        <v>7.6897959183673467E-2</v>
      </c>
      <c r="V29" s="50">
        <f t="shared" si="5"/>
        <v>0</v>
      </c>
      <c r="W29" s="25"/>
      <c r="X29" s="51" t="e">
        <f t="shared" si="12"/>
        <v>#DIV/0!</v>
      </c>
      <c r="Y29" s="1"/>
      <c r="Z29" s="1"/>
      <c r="AA29" s="2"/>
      <c r="AB29" s="2"/>
      <c r="AC29" s="2"/>
      <c r="AD29" s="1"/>
      <c r="AG29" s="4"/>
      <c r="AJ29" s="4"/>
      <c r="AK29" s="4"/>
      <c r="AL29" s="4"/>
      <c r="AO29" s="4"/>
      <c r="AR29" s="4"/>
      <c r="AU29" s="4"/>
      <c r="AV29" s="1"/>
      <c r="AW29" s="1"/>
      <c r="AX29" s="4"/>
    </row>
    <row r="30" spans="1:50" s="3" customFormat="1" ht="18" customHeight="1" x14ac:dyDescent="0.25">
      <c r="A30" s="42">
        <v>10</v>
      </c>
      <c r="B30" s="27" t="s">
        <v>106</v>
      </c>
      <c r="C30" s="28" t="s">
        <v>107</v>
      </c>
      <c r="D30" s="28" t="s">
        <v>95</v>
      </c>
      <c r="E30" s="28" t="s">
        <v>100</v>
      </c>
      <c r="F30" s="43">
        <f t="shared" si="0"/>
        <v>1.5</v>
      </c>
      <c r="G30" s="50">
        <f t="shared" si="1"/>
        <v>1718000</v>
      </c>
      <c r="H30" s="25">
        <v>805819</v>
      </c>
      <c r="I30" s="51">
        <f t="shared" si="2"/>
        <v>0.46904481955762517</v>
      </c>
      <c r="J30" s="55">
        <f t="shared" si="6"/>
        <v>62.300000000000004</v>
      </c>
      <c r="K30" s="26">
        <v>29.69</v>
      </c>
      <c r="L30" s="51">
        <f t="shared" si="7"/>
        <v>0.47656500802568219</v>
      </c>
      <c r="M30" s="50">
        <f t="shared" si="8"/>
        <v>249000</v>
      </c>
      <c r="N30" s="25">
        <v>40480</v>
      </c>
      <c r="O30" s="51">
        <f t="shared" si="9"/>
        <v>0.16257028112449798</v>
      </c>
      <c r="P30" s="50">
        <f t="shared" si="3"/>
        <v>272000</v>
      </c>
      <c r="Q30" s="25">
        <v>87958</v>
      </c>
      <c r="R30" s="69">
        <f t="shared" si="10"/>
        <v>0.32337500000000002</v>
      </c>
      <c r="S30" s="50">
        <f t="shared" si="4"/>
        <v>294000</v>
      </c>
      <c r="T30" s="25">
        <v>47018</v>
      </c>
      <c r="U30" s="51">
        <f t="shared" si="11"/>
        <v>0.1599251700680272</v>
      </c>
      <c r="V30" s="50">
        <f t="shared" si="5"/>
        <v>0</v>
      </c>
      <c r="W30" s="25"/>
      <c r="X30" s="51" t="e">
        <f t="shared" si="12"/>
        <v>#DIV/0!</v>
      </c>
      <c r="Y30" s="1"/>
      <c r="Z30" s="1"/>
      <c r="AA30" s="2"/>
      <c r="AB30" s="2"/>
      <c r="AC30" s="2"/>
      <c r="AD30" s="1"/>
      <c r="AG30" s="4"/>
      <c r="AJ30" s="4"/>
      <c r="AK30" s="4"/>
      <c r="AL30" s="4"/>
      <c r="AO30" s="4"/>
      <c r="AR30" s="4"/>
      <c r="AU30" s="4"/>
      <c r="AV30" s="1"/>
      <c r="AW30" s="1"/>
      <c r="AX30" s="4"/>
    </row>
    <row r="31" spans="1:50" s="3" customFormat="1" ht="18" customHeight="1" x14ac:dyDescent="0.25">
      <c r="A31" s="42">
        <v>11</v>
      </c>
      <c r="B31" s="27" t="s">
        <v>108</v>
      </c>
      <c r="C31" s="28" t="s">
        <v>118</v>
      </c>
      <c r="D31" s="28" t="s">
        <v>35</v>
      </c>
      <c r="E31" s="28" t="s">
        <v>109</v>
      </c>
      <c r="F31" s="43">
        <f t="shared" si="0"/>
        <v>1</v>
      </c>
      <c r="G31" s="50">
        <f t="shared" si="1"/>
        <v>1145000</v>
      </c>
      <c r="H31" s="25">
        <v>128325</v>
      </c>
      <c r="I31" s="51">
        <f t="shared" si="2"/>
        <v>0.11207423580786026</v>
      </c>
      <c r="J31" s="55">
        <f t="shared" si="6"/>
        <v>20.900000000000002</v>
      </c>
      <c r="K31" s="26">
        <v>0.16300000000000001</v>
      </c>
      <c r="L31" s="51">
        <f t="shared" si="7"/>
        <v>7.7990430622009565E-3</v>
      </c>
      <c r="M31" s="50">
        <f t="shared" si="8"/>
        <v>454000</v>
      </c>
      <c r="N31" s="25">
        <v>92650</v>
      </c>
      <c r="O31" s="51">
        <f t="shared" si="9"/>
        <v>0.20407488986784142</v>
      </c>
      <c r="P31" s="50">
        <f t="shared" si="3"/>
        <v>181000</v>
      </c>
      <c r="Q31" s="25">
        <v>31592</v>
      </c>
      <c r="R31" s="69">
        <f t="shared" si="10"/>
        <v>0.1745414364640884</v>
      </c>
      <c r="S31" s="50">
        <f t="shared" si="4"/>
        <v>196000</v>
      </c>
      <c r="T31" s="25">
        <v>44472</v>
      </c>
      <c r="U31" s="51">
        <f t="shared" si="11"/>
        <v>0.22689795918367348</v>
      </c>
      <c r="V31" s="50">
        <f t="shared" si="5"/>
        <v>0</v>
      </c>
      <c r="W31" s="25"/>
      <c r="X31" s="51" t="e">
        <f t="shared" si="12"/>
        <v>#DIV/0!</v>
      </c>
      <c r="Y31" s="1"/>
      <c r="Z31" s="1"/>
      <c r="AA31" s="2"/>
      <c r="AB31" s="2"/>
      <c r="AC31" s="2"/>
      <c r="AD31" s="1"/>
      <c r="AG31" s="4"/>
      <c r="AJ31" s="4"/>
      <c r="AK31" s="4"/>
      <c r="AL31" s="4"/>
      <c r="AO31" s="4"/>
      <c r="AR31" s="4"/>
      <c r="AU31" s="4"/>
      <c r="AV31" s="1"/>
      <c r="AW31" s="1"/>
      <c r="AX31" s="4"/>
    </row>
    <row r="32" spans="1:50" s="3" customFormat="1" ht="18" customHeight="1" x14ac:dyDescent="0.25">
      <c r="A32" s="42">
        <v>12</v>
      </c>
      <c r="B32" s="27" t="s">
        <v>110</v>
      </c>
      <c r="C32" s="28" t="s">
        <v>111</v>
      </c>
      <c r="D32" s="28" t="s">
        <v>35</v>
      </c>
      <c r="E32" s="28" t="s">
        <v>109</v>
      </c>
      <c r="F32" s="43">
        <f t="shared" si="0"/>
        <v>1</v>
      </c>
      <c r="G32" s="50">
        <f t="shared" si="1"/>
        <v>1145000</v>
      </c>
      <c r="H32" s="25">
        <v>237399</v>
      </c>
      <c r="I32" s="51">
        <f t="shared" si="2"/>
        <v>0.2073353711790393</v>
      </c>
      <c r="J32" s="55">
        <f t="shared" si="6"/>
        <v>20.900000000000002</v>
      </c>
      <c r="K32" s="26">
        <v>3.0070000000000001</v>
      </c>
      <c r="L32" s="51">
        <f t="shared" si="7"/>
        <v>0.14387559808612441</v>
      </c>
      <c r="M32" s="50">
        <f t="shared" si="8"/>
        <v>454000</v>
      </c>
      <c r="N32" s="25">
        <v>154577</v>
      </c>
      <c r="O32" s="51">
        <f t="shared" si="9"/>
        <v>0.34047797356828191</v>
      </c>
      <c r="P32" s="50">
        <f t="shared" si="3"/>
        <v>181000</v>
      </c>
      <c r="Q32" s="25">
        <v>13797</v>
      </c>
      <c r="R32" s="69">
        <f t="shared" si="10"/>
        <v>7.6226519337016574E-2</v>
      </c>
      <c r="S32" s="50">
        <f t="shared" si="4"/>
        <v>196000</v>
      </c>
      <c r="T32" s="25">
        <v>77072</v>
      </c>
      <c r="U32" s="51">
        <f t="shared" si="11"/>
        <v>0.39322448979591834</v>
      </c>
      <c r="V32" s="50">
        <f t="shared" si="5"/>
        <v>0</v>
      </c>
      <c r="W32" s="25"/>
      <c r="X32" s="51" t="e">
        <f t="shared" si="12"/>
        <v>#DIV/0!</v>
      </c>
      <c r="Y32" s="1"/>
      <c r="Z32" s="1"/>
      <c r="AA32" s="2"/>
      <c r="AB32" s="2"/>
      <c r="AC32" s="2"/>
      <c r="AD32" s="1"/>
      <c r="AG32" s="4"/>
      <c r="AJ32" s="4"/>
      <c r="AK32" s="4"/>
      <c r="AL32" s="4"/>
      <c r="AO32" s="4"/>
      <c r="AR32" s="4"/>
      <c r="AU32" s="4"/>
      <c r="AV32" s="1"/>
      <c r="AW32" s="1"/>
      <c r="AX32" s="4"/>
    </row>
    <row r="33" spans="1:50" s="3" customFormat="1" ht="18" customHeight="1" x14ac:dyDescent="0.25">
      <c r="A33" s="42">
        <v>13</v>
      </c>
      <c r="B33" s="27" t="s">
        <v>112</v>
      </c>
      <c r="C33" s="28" t="s">
        <v>113</v>
      </c>
      <c r="D33" s="28" t="s">
        <v>95</v>
      </c>
      <c r="E33" s="28" t="s">
        <v>109</v>
      </c>
      <c r="F33" s="43">
        <f t="shared" si="0"/>
        <v>1</v>
      </c>
      <c r="G33" s="50">
        <f t="shared" si="1"/>
        <v>1145000</v>
      </c>
      <c r="H33" s="25">
        <v>456612</v>
      </c>
      <c r="I33" s="51">
        <f t="shared" si="2"/>
        <v>0.39878777292576417</v>
      </c>
      <c r="J33" s="55">
        <f t="shared" si="6"/>
        <v>41.5</v>
      </c>
      <c r="K33" s="26">
        <v>15.994999999999999</v>
      </c>
      <c r="L33" s="51">
        <f t="shared" si="7"/>
        <v>0.38542168674698796</v>
      </c>
      <c r="M33" s="50">
        <f t="shared" si="8"/>
        <v>166000</v>
      </c>
      <c r="N33" s="25">
        <v>10347</v>
      </c>
      <c r="O33" s="51">
        <f t="shared" si="9"/>
        <v>6.2331325301204818E-2</v>
      </c>
      <c r="P33" s="50">
        <f t="shared" si="3"/>
        <v>181000</v>
      </c>
      <c r="Q33" s="25">
        <v>86253</v>
      </c>
      <c r="R33" s="69">
        <f t="shared" si="10"/>
        <v>0.47653591160220993</v>
      </c>
      <c r="S33" s="50">
        <f t="shared" si="4"/>
        <v>196000</v>
      </c>
      <c r="T33" s="25">
        <v>46914</v>
      </c>
      <c r="U33" s="51">
        <f t="shared" si="11"/>
        <v>0.23935714285714285</v>
      </c>
      <c r="V33" s="50">
        <f t="shared" si="5"/>
        <v>0</v>
      </c>
      <c r="W33" s="25"/>
      <c r="X33" s="51" t="e">
        <f t="shared" si="12"/>
        <v>#DIV/0!</v>
      </c>
      <c r="Y33" s="1"/>
      <c r="Z33" s="1"/>
      <c r="AA33" s="2"/>
      <c r="AB33" s="2"/>
      <c r="AC33" s="2"/>
      <c r="AD33" s="1"/>
      <c r="AG33" s="4"/>
      <c r="AJ33" s="4"/>
      <c r="AK33" s="4"/>
      <c r="AL33" s="4"/>
      <c r="AO33" s="4"/>
      <c r="AR33" s="4"/>
      <c r="AU33" s="4"/>
      <c r="AV33" s="1"/>
      <c r="AW33" s="1"/>
      <c r="AX33" s="4"/>
    </row>
    <row r="34" spans="1:50" s="3" customFormat="1" ht="18" customHeight="1" x14ac:dyDescent="0.25">
      <c r="A34" s="42">
        <v>14</v>
      </c>
      <c r="B34" s="27" t="s">
        <v>114</v>
      </c>
      <c r="C34" s="28" t="s">
        <v>115</v>
      </c>
      <c r="D34" s="28" t="s">
        <v>95</v>
      </c>
      <c r="E34" s="28" t="s">
        <v>109</v>
      </c>
      <c r="F34" s="43">
        <f t="shared" si="0"/>
        <v>1</v>
      </c>
      <c r="G34" s="50">
        <f t="shared" si="1"/>
        <v>1145000</v>
      </c>
      <c r="H34" s="25">
        <v>185090</v>
      </c>
      <c r="I34" s="51">
        <f t="shared" si="2"/>
        <v>0.16165065502183407</v>
      </c>
      <c r="J34" s="55">
        <f t="shared" si="6"/>
        <v>41.5</v>
      </c>
      <c r="K34" s="26">
        <v>5.5519999999999996</v>
      </c>
      <c r="L34" s="51">
        <f t="shared" si="7"/>
        <v>0.13378313253012047</v>
      </c>
      <c r="M34" s="50">
        <f t="shared" si="8"/>
        <v>166000</v>
      </c>
      <c r="N34" s="25">
        <v>24690</v>
      </c>
      <c r="O34" s="51">
        <f t="shared" si="9"/>
        <v>0.14873493975903615</v>
      </c>
      <c r="P34" s="50">
        <f t="shared" si="3"/>
        <v>181000</v>
      </c>
      <c r="Q34" s="25">
        <v>34840</v>
      </c>
      <c r="R34" s="69">
        <f t="shared" si="10"/>
        <v>0.19248618784530386</v>
      </c>
      <c r="S34" s="50">
        <f t="shared" si="4"/>
        <v>196000</v>
      </c>
      <c r="T34" s="25">
        <v>28121</v>
      </c>
      <c r="U34" s="51">
        <f t="shared" si="11"/>
        <v>0.14347448979591837</v>
      </c>
      <c r="V34" s="50">
        <f t="shared" si="5"/>
        <v>0</v>
      </c>
      <c r="W34" s="25"/>
      <c r="X34" s="51" t="e">
        <f t="shared" si="12"/>
        <v>#DIV/0!</v>
      </c>
      <c r="Y34" s="1"/>
      <c r="Z34" s="1"/>
      <c r="AA34" s="2"/>
      <c r="AB34" s="2"/>
      <c r="AC34" s="2"/>
      <c r="AD34" s="1"/>
      <c r="AG34" s="4"/>
      <c r="AJ34" s="4"/>
      <c r="AK34" s="4"/>
      <c r="AL34" s="4"/>
      <c r="AO34" s="4"/>
      <c r="AR34" s="4"/>
      <c r="AU34" s="4"/>
      <c r="AV34" s="1"/>
      <c r="AW34" s="1"/>
      <c r="AX34" s="4"/>
    </row>
    <row r="35" spans="1:50" s="3" customFormat="1" ht="18" customHeight="1" x14ac:dyDescent="0.25">
      <c r="A35" s="42">
        <v>15</v>
      </c>
      <c r="B35" s="27" t="s">
        <v>116</v>
      </c>
      <c r="C35" s="28" t="s">
        <v>117</v>
      </c>
      <c r="D35" s="28" t="s">
        <v>36</v>
      </c>
      <c r="E35" s="28" t="s">
        <v>109</v>
      </c>
      <c r="F35" s="43">
        <f t="shared" si="0"/>
        <v>1</v>
      </c>
      <c r="G35" s="50">
        <f t="shared" si="1"/>
        <v>1145000</v>
      </c>
      <c r="H35" s="25">
        <v>248977</v>
      </c>
      <c r="I35" s="51">
        <f t="shared" si="2"/>
        <v>0.21744716157205241</v>
      </c>
      <c r="J35" s="55">
        <f t="shared" si="6"/>
        <v>41.5</v>
      </c>
      <c r="K35" s="26">
        <v>8.6229999999999993</v>
      </c>
      <c r="L35" s="51">
        <f t="shared" si="7"/>
        <v>0.20778313253012046</v>
      </c>
      <c r="M35" s="50">
        <f t="shared" si="8"/>
        <v>166000</v>
      </c>
      <c r="N35" s="25">
        <v>4968</v>
      </c>
      <c r="O35" s="51">
        <f t="shared" si="9"/>
        <v>2.9927710843373492E-2</v>
      </c>
      <c r="P35" s="50">
        <f t="shared" si="3"/>
        <v>181000</v>
      </c>
      <c r="Q35" s="25">
        <v>49388</v>
      </c>
      <c r="R35" s="69">
        <f t="shared" si="10"/>
        <v>0.27286187845303866</v>
      </c>
      <c r="S35" s="50">
        <f t="shared" si="4"/>
        <v>196000</v>
      </c>
      <c r="T35" s="25">
        <v>26081</v>
      </c>
      <c r="U35" s="51">
        <f t="shared" si="11"/>
        <v>0.13306632653061223</v>
      </c>
      <c r="V35" s="50">
        <f t="shared" si="5"/>
        <v>0</v>
      </c>
      <c r="W35" s="25"/>
      <c r="X35" s="51" t="e">
        <f t="shared" si="12"/>
        <v>#DIV/0!</v>
      </c>
      <c r="Y35" s="1"/>
      <c r="Z35" s="1"/>
      <c r="AA35" s="2"/>
      <c r="AB35" s="2"/>
      <c r="AC35" s="2"/>
      <c r="AD35" s="1"/>
      <c r="AG35" s="4"/>
      <c r="AJ35" s="4"/>
      <c r="AK35" s="4"/>
      <c r="AL35" s="4"/>
      <c r="AO35" s="4"/>
      <c r="AR35" s="4"/>
      <c r="AU35" s="4"/>
      <c r="AV35" s="1"/>
      <c r="AW35" s="1"/>
      <c r="AX35" s="4"/>
    </row>
    <row r="36" spans="1:50" s="3" customFormat="1" ht="18" customHeight="1" x14ac:dyDescent="0.25">
      <c r="A36" s="42">
        <v>16</v>
      </c>
      <c r="B36" s="27" t="s">
        <v>119</v>
      </c>
      <c r="C36" s="28" t="s">
        <v>120</v>
      </c>
      <c r="D36" s="28" t="s">
        <v>121</v>
      </c>
      <c r="E36" s="28" t="s">
        <v>122</v>
      </c>
      <c r="F36" s="43">
        <f t="shared" si="0"/>
        <v>1</v>
      </c>
      <c r="G36" s="50">
        <f t="shared" si="1"/>
        <v>1145000</v>
      </c>
      <c r="H36" s="25">
        <v>506611</v>
      </c>
      <c r="I36" s="51">
        <f t="shared" si="2"/>
        <v>0.44245502183406116</v>
      </c>
      <c r="J36" s="55">
        <f t="shared" si="6"/>
        <v>41.5</v>
      </c>
      <c r="K36" s="26">
        <v>19409</v>
      </c>
      <c r="L36" s="51">
        <f t="shared" si="7"/>
        <v>467.68674698795184</v>
      </c>
      <c r="M36" s="50">
        <f t="shared" si="8"/>
        <v>166000</v>
      </c>
      <c r="N36" s="25">
        <v>0</v>
      </c>
      <c r="O36" s="51">
        <f t="shared" si="9"/>
        <v>0</v>
      </c>
      <c r="P36" s="50">
        <f t="shared" si="3"/>
        <v>181000</v>
      </c>
      <c r="Q36" s="25">
        <v>68083</v>
      </c>
      <c r="R36" s="69">
        <f t="shared" si="10"/>
        <v>0.37614917127071823</v>
      </c>
      <c r="S36" s="50">
        <f t="shared" si="4"/>
        <v>196000</v>
      </c>
      <c r="T36" s="25">
        <v>30745</v>
      </c>
      <c r="U36" s="51">
        <f t="shared" si="11"/>
        <v>0.15686224489795919</v>
      </c>
      <c r="V36" s="50">
        <f t="shared" si="5"/>
        <v>0</v>
      </c>
      <c r="W36" s="25"/>
      <c r="X36" s="51" t="e">
        <f t="shared" si="12"/>
        <v>#DIV/0!</v>
      </c>
      <c r="Y36" s="1"/>
      <c r="Z36" s="1"/>
      <c r="AA36" s="2"/>
      <c r="AB36" s="2"/>
      <c r="AC36" s="2"/>
      <c r="AD36" s="1"/>
      <c r="AG36" s="4"/>
      <c r="AJ36" s="4"/>
      <c r="AK36" s="4"/>
      <c r="AL36" s="4"/>
      <c r="AO36" s="4"/>
      <c r="AR36" s="4"/>
      <c r="AU36" s="4"/>
      <c r="AV36" s="1"/>
      <c r="AW36" s="1"/>
      <c r="AX36" s="4"/>
    </row>
    <row r="37" spans="1:50" s="3" customFormat="1" ht="18" customHeight="1" thickBot="1" x14ac:dyDescent="0.3">
      <c r="A37" s="42">
        <v>17</v>
      </c>
      <c r="B37" s="27" t="s">
        <v>123</v>
      </c>
      <c r="C37" s="28" t="s">
        <v>124</v>
      </c>
      <c r="D37" s="28" t="s">
        <v>36</v>
      </c>
      <c r="E37" s="28" t="s">
        <v>109</v>
      </c>
      <c r="F37" s="43">
        <f t="shared" si="0"/>
        <v>1</v>
      </c>
      <c r="G37" s="50">
        <f t="shared" si="1"/>
        <v>1145000</v>
      </c>
      <c r="H37" s="25">
        <v>0</v>
      </c>
      <c r="I37" s="51">
        <f t="shared" si="2"/>
        <v>0</v>
      </c>
      <c r="J37" s="55">
        <f t="shared" si="6"/>
        <v>41.5</v>
      </c>
      <c r="K37" s="26">
        <v>0</v>
      </c>
      <c r="L37" s="51">
        <f t="shared" si="7"/>
        <v>0</v>
      </c>
      <c r="M37" s="50">
        <f t="shared" si="8"/>
        <v>166000</v>
      </c>
      <c r="N37" s="25">
        <v>0</v>
      </c>
      <c r="O37" s="51">
        <f t="shared" si="9"/>
        <v>0</v>
      </c>
      <c r="P37" s="50">
        <f t="shared" si="3"/>
        <v>181000</v>
      </c>
      <c r="Q37" s="25">
        <v>0</v>
      </c>
      <c r="R37" s="69">
        <f t="shared" si="10"/>
        <v>0</v>
      </c>
      <c r="S37" s="50">
        <f t="shared" si="4"/>
        <v>196000</v>
      </c>
      <c r="T37" s="25">
        <v>0</v>
      </c>
      <c r="U37" s="51">
        <f t="shared" si="11"/>
        <v>0</v>
      </c>
      <c r="V37" s="50">
        <f t="shared" si="5"/>
        <v>0</v>
      </c>
      <c r="W37" s="25"/>
      <c r="X37" s="51" t="e">
        <f t="shared" si="12"/>
        <v>#DIV/0!</v>
      </c>
      <c r="Y37" s="1"/>
      <c r="Z37" s="1"/>
      <c r="AA37" s="2"/>
      <c r="AB37" s="2"/>
      <c r="AC37" s="2"/>
      <c r="AD37" s="1"/>
      <c r="AG37" s="4"/>
      <c r="AJ37" s="4"/>
      <c r="AK37" s="4"/>
      <c r="AL37" s="4"/>
      <c r="AO37" s="4"/>
      <c r="AR37" s="4"/>
      <c r="AU37" s="4"/>
      <c r="AV37" s="1"/>
      <c r="AW37" s="1"/>
      <c r="AX37" s="4"/>
    </row>
    <row r="38" spans="1:50" s="79" customFormat="1" ht="24.95" customHeight="1" thickBot="1" x14ac:dyDescent="0.3">
      <c r="A38" s="98" t="s">
        <v>24</v>
      </c>
      <c r="B38" s="99"/>
      <c r="C38" s="99"/>
      <c r="D38" s="99"/>
      <c r="E38" s="99"/>
      <c r="F38" s="72">
        <f>SUM(F21:F37)</f>
        <v>25</v>
      </c>
      <c r="G38" s="73">
        <f>SUM(G21:G37)</f>
        <v>28627000</v>
      </c>
      <c r="H38" s="74">
        <f>SUM(H21:H37)</f>
        <v>4951484</v>
      </c>
      <c r="I38" s="75">
        <f>H38/G38</f>
        <v>0.17296552205959409</v>
      </c>
      <c r="J38" s="73">
        <f>SUM(J21:J37)</f>
        <v>800.8</v>
      </c>
      <c r="K38" s="74">
        <f>SUM(K21:K37)</f>
        <v>19534.281999999999</v>
      </c>
      <c r="L38" s="75">
        <f>K38/J38</f>
        <v>24.393459040959041</v>
      </c>
      <c r="M38" s="73">
        <f>SUM(M21:M37)</f>
        <v>7458000</v>
      </c>
      <c r="N38" s="74">
        <f>SUM(N21:N37)</f>
        <v>1030956</v>
      </c>
      <c r="O38" s="75">
        <f>N38/M38</f>
        <v>0.13823491552695091</v>
      </c>
      <c r="P38" s="73">
        <f>SUM(P21:P37)</f>
        <v>4527000</v>
      </c>
      <c r="Q38" s="74">
        <f>SUM(Q21:Q37)</f>
        <v>647742</v>
      </c>
      <c r="R38" s="76">
        <f>Q38/P38</f>
        <v>0.14308416169648774</v>
      </c>
      <c r="S38" s="73">
        <f>SUM(S21:S37)</f>
        <v>4900000</v>
      </c>
      <c r="T38" s="74">
        <f>SUM(T21:T37)</f>
        <v>724807</v>
      </c>
      <c r="U38" s="75">
        <f>T38/S38</f>
        <v>0.14791979591836735</v>
      </c>
      <c r="V38" s="73">
        <f>SUM(V21:V37)</f>
        <v>0</v>
      </c>
      <c r="W38" s="74">
        <f>SUM(W21:W37)</f>
        <v>0</v>
      </c>
      <c r="X38" s="75" t="e">
        <f>W38/V38</f>
        <v>#DIV/0!</v>
      </c>
      <c r="Y38" s="77"/>
      <c r="Z38" s="77"/>
      <c r="AA38" s="78"/>
      <c r="AB38" s="78"/>
      <c r="AC38" s="78"/>
      <c r="AD38" s="77"/>
      <c r="AG38" s="80"/>
      <c r="AJ38" s="80"/>
      <c r="AK38" s="80"/>
      <c r="AL38" s="80"/>
      <c r="AO38" s="80"/>
      <c r="AR38" s="80"/>
      <c r="AU38" s="80"/>
      <c r="AV38" s="77"/>
      <c r="AW38" s="77"/>
      <c r="AX38" s="80"/>
    </row>
    <row r="39" spans="1:50" s="3" customFormat="1" x14ac:dyDescent="0.25">
      <c r="A39" s="1"/>
      <c r="B39" s="1"/>
      <c r="C39" s="2"/>
      <c r="D39" s="2"/>
      <c r="E39" s="2"/>
      <c r="F39" s="1"/>
      <c r="I39" s="4"/>
      <c r="L39" s="4"/>
      <c r="O39" s="4"/>
      <c r="R39" s="4"/>
      <c r="AC39" s="4"/>
      <c r="AF39" s="4"/>
      <c r="AI39" s="4"/>
      <c r="AL39" s="4"/>
      <c r="AO39" s="4"/>
      <c r="AR39" s="4"/>
      <c r="AU39" s="4"/>
      <c r="AV39" s="1"/>
      <c r="AW39" s="1"/>
      <c r="AX39" s="4"/>
    </row>
    <row r="40" spans="1:50" s="3" customFormat="1" x14ac:dyDescent="0.25">
      <c r="A40" s="1"/>
      <c r="B40" s="1"/>
      <c r="C40" s="2"/>
      <c r="D40" s="2"/>
      <c r="E40" s="2"/>
      <c r="F40" s="1"/>
      <c r="I40" s="4"/>
      <c r="L40" s="4"/>
      <c r="O40" s="4"/>
      <c r="R40" s="4"/>
      <c r="AC40" s="4"/>
      <c r="AF40" s="4"/>
      <c r="AI40" s="4"/>
      <c r="AL40" s="4"/>
      <c r="AO40" s="4"/>
      <c r="AR40" s="4"/>
      <c r="AU40" s="4"/>
      <c r="AV40" s="1"/>
      <c r="AW40" s="1"/>
      <c r="AX40" s="4"/>
    </row>
    <row r="41" spans="1:50" x14ac:dyDescent="0.25">
      <c r="C41" s="2"/>
      <c r="D41" s="2"/>
      <c r="E41" s="2"/>
      <c r="G41" s="3"/>
      <c r="H41" s="3"/>
      <c r="I41" s="4"/>
    </row>
  </sheetData>
  <mergeCells count="39">
    <mergeCell ref="A1:Z1"/>
    <mergeCell ref="A3:E3"/>
    <mergeCell ref="A18:F19"/>
    <mergeCell ref="G18:I18"/>
    <mergeCell ref="J18:L18"/>
    <mergeCell ref="M18:O18"/>
    <mergeCell ref="P18:R18"/>
    <mergeCell ref="G19:I19"/>
    <mergeCell ref="J19:L19"/>
    <mergeCell ref="M19:O19"/>
    <mergeCell ref="H13:I13"/>
    <mergeCell ref="S18:U18"/>
    <mergeCell ref="S19:U19"/>
    <mergeCell ref="P19:R19"/>
    <mergeCell ref="A5:D5"/>
    <mergeCell ref="V18:X18"/>
    <mergeCell ref="B6:D6"/>
    <mergeCell ref="B7:D7"/>
    <mergeCell ref="B8:D8"/>
    <mergeCell ref="B9:D9"/>
    <mergeCell ref="A38:E38"/>
    <mergeCell ref="B10:D10"/>
    <mergeCell ref="B11:D11"/>
    <mergeCell ref="B13:D13"/>
    <mergeCell ref="B14:D14"/>
    <mergeCell ref="B15:D15"/>
    <mergeCell ref="B16:D16"/>
    <mergeCell ref="B12:D12"/>
    <mergeCell ref="Y18:AA18"/>
    <mergeCell ref="AB18:AD18"/>
    <mergeCell ref="AE18:AG18"/>
    <mergeCell ref="AH18:AJ18"/>
    <mergeCell ref="AK18:AM18"/>
    <mergeCell ref="AK19:AM19"/>
    <mergeCell ref="V19:X19"/>
    <mergeCell ref="Y19:AA19"/>
    <mergeCell ref="AB19:AD19"/>
    <mergeCell ref="AE19:AG19"/>
    <mergeCell ref="AH19:AJ19"/>
  </mergeCells>
  <phoneticPr fontId="3" type="noConversion"/>
  <printOptions horizontalCentered="1" verticalCentered="1"/>
  <pageMargins left="0.2" right="0" top="0" bottom="0" header="0.31496062992126" footer="0.31496062992126"/>
  <pageSetup paperSize="8" scale="62" fitToHeight="0" orientation="landscape" r:id="rId1"/>
  <rowBreaks count="1" manualBreakCount="1">
    <brk id="39" max="24" man="1"/>
  </rowBreaks>
  <colBreaks count="1" manualBreakCount="1">
    <brk id="21" max="61" man="1"/>
  </colBreaks>
  <ignoredErrors>
    <ignoredError sqref="AE21 AM21 AJ21:AK21 AG21:AH2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2022年4-6月</vt:lpstr>
      <vt:lpstr>'2022年4-6月'!Print_Area</vt:lpstr>
      <vt:lpstr>'2022年4-6月'!Print_Titles</vt:lpstr>
    </vt:vector>
  </TitlesOfParts>
  <Company>Lukfook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 Tse</dc:creator>
  <cp:lastModifiedBy>User</cp:lastModifiedBy>
  <cp:lastPrinted>2022-05-01T04:46:58Z</cp:lastPrinted>
  <dcterms:created xsi:type="dcterms:W3CDTF">2021-04-07T03:15:01Z</dcterms:created>
  <dcterms:modified xsi:type="dcterms:W3CDTF">2022-05-08T11:25:24Z</dcterms:modified>
</cp:coreProperties>
</file>